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8960" windowHeight="8190" tabRatio="703" activeTab="0"/>
  </bookViews>
  <sheets>
    <sheet name="wniosek" sheetId="1" r:id="rId1"/>
    <sheet name="Polisa OC dzial" sheetId="2" state="hidden" r:id="rId2"/>
    <sheet name="OCdz-Zal" sheetId="3" state="hidden" r:id="rId3"/>
    <sheet name="OCdz-Zal+Kl7A" sheetId="4" state="hidden" r:id="rId4"/>
    <sheet name="Polisa OC zawod" sheetId="5" state="hidden" r:id="rId5"/>
    <sheet name="OCz-Zal" sheetId="6" state="hidden" r:id="rId6"/>
    <sheet name="OCz-Zal+Kl61" sheetId="7" state="hidden" r:id="rId7"/>
    <sheet name="OCz-Zal+Kl13" sheetId="8" state="hidden" r:id="rId8"/>
    <sheet name="OCz-Zal+Kl13+Kl61" sheetId="9" state="hidden" r:id="rId9"/>
  </sheets>
  <definedNames/>
  <calcPr fullCalcOnLoad="1"/>
</workbook>
</file>

<file path=xl/comments1.xml><?xml version="1.0" encoding="utf-8"?>
<comments xmlns="http://schemas.openxmlformats.org/spreadsheetml/2006/main">
  <authors>
    <author>aaa</author>
  </authors>
  <commentList>
    <comment ref="B9" authorId="0">
      <text>
        <r>
          <rPr>
            <b/>
            <sz val="8"/>
            <rFont val="Tahoma"/>
            <family val="2"/>
          </rPr>
          <t xml:space="preserve">Pełna nazwa firmy </t>
        </r>
        <r>
          <rPr>
            <sz val="8"/>
            <rFont val="Tahoma"/>
            <family val="2"/>
          </rPr>
          <t>prowadzonej w formie 1-osobowej działalności gospodarczej powinna obejmować imię i nazwisko jej właściciela, dla spółek cywilnych powinny zostać podane imiona i nazwiska wszystkich współwłaścicieli.</t>
        </r>
      </text>
    </comment>
    <comment ref="B124" authorId="0">
      <text>
        <r>
          <rPr>
            <b/>
            <sz val="8"/>
            <rFont val="Tahoma"/>
            <family val="2"/>
          </rPr>
          <t>Klauzula OC pracodawcy</t>
        </r>
        <r>
          <rPr>
            <sz val="8"/>
            <rFont val="Tahoma"/>
            <family val="2"/>
          </rPr>
          <t xml:space="preserve"> włącza odpowiedzialność cywilną pracodawcy za szkody, których doznali pracownicy w związku z wypadkiem przy pracy pod warunkiem, że pracodawca odpowiedzialny jest za powstanie szkody i zobowiązany jest do jej naprawienia </t>
        </r>
      </text>
    </comment>
    <comment ref="B128" authorId="0">
      <text>
        <r>
          <rPr>
            <b/>
            <sz val="8"/>
            <rFont val="Tahoma"/>
            <family val="2"/>
          </rPr>
          <t xml:space="preserve">Klauzula OC najemcy nieruchomości </t>
        </r>
        <r>
          <rPr>
            <sz val="8"/>
            <rFont val="Tahoma"/>
            <family val="2"/>
          </rPr>
          <t>włącza odpowiedzialność cywilną za szkody wyrządzone przez ubezpieczonego w nieruchomościach stanowiących własność osób trzecich, z których korzystał on na podstawie umowy najmu, dzierżawy, użytkowania, użyczenia, leasingu lub innej podobnej formy korzystania z cudzej rzeczy</t>
        </r>
      </text>
    </comment>
    <comment ref="B133" authorId="0">
      <text>
        <r>
          <rPr>
            <b/>
            <sz val="8"/>
            <rFont val="Tahoma"/>
            <family val="2"/>
          </rPr>
          <t xml:space="preserve">Klauzula OC najemcy ruchomości </t>
        </r>
        <r>
          <rPr>
            <sz val="8"/>
            <rFont val="Tahoma"/>
            <family val="2"/>
          </rPr>
          <t>włącza odpowiedzialność cywilną za szkody wyrządzone przez ubezpieczonego w rzeczach ruchomych stanowiących własność osób trzecich, z których korzystał on na podstawie umowy najmu, dzierżawy, użytkowania, użyczenia, leasingu lub innej podobnej formy korzystania z cudzej rzeczy</t>
        </r>
      </text>
    </comment>
    <comment ref="B143" authorId="0">
      <text>
        <r>
          <rPr>
            <b/>
            <sz val="8"/>
            <rFont val="Tahoma"/>
            <family val="2"/>
          </rPr>
          <t xml:space="preserve">Klauzula OC za szkody w dokumentach </t>
        </r>
        <r>
          <rPr>
            <sz val="8"/>
            <rFont val="Tahoma"/>
            <family val="2"/>
          </rPr>
          <t>włącza odpowiedzialność cywilną za szkody wyrządzone przez ubezpieczonego w dokumentach pobranych od osób trzecich, z tytułu szkód będących następstwem ich zniszczenia, uszkodzenia lub zaginięcia</t>
        </r>
      </text>
    </comment>
    <comment ref="B121" authorId="0">
      <text>
        <r>
          <rPr>
            <b/>
            <sz val="8"/>
            <rFont val="Tahoma"/>
            <family val="2"/>
          </rPr>
          <t>Klauzula podwykonawców bez prawa do regresu</t>
        </r>
        <r>
          <rPr>
            <sz val="8"/>
            <rFont val="Tahoma"/>
            <family val="2"/>
          </rPr>
          <t xml:space="preserve"> (dotyczy ubezpieczenia OC zawodowej) - klauzula znosi przysługujące zakładowi ubezpieczeń prawo żądania zwrotu wypłaconego odszkodowania od podwykonawcy odpowiedzialnego za szkodę (firm, którym zleceno wykonanie prac wymagających posiadania uprawnień). </t>
        </r>
        <r>
          <rPr>
            <u val="single"/>
            <sz val="8"/>
            <rFont val="Tahoma"/>
            <family val="2"/>
          </rPr>
          <t>Jeśli klauzula ta nie zostanie włączona, po wypłacie odszkodowania zakład ubezpieczeń wystąpi do podwykonawcy odpowiedzialnego za szkodę z żądaniem zwrotu wypłaconego odszkodowania</t>
        </r>
      </text>
    </comment>
    <comment ref="B138" authorId="0">
      <text>
        <r>
          <rPr>
            <b/>
            <sz val="8"/>
            <rFont val="Tahoma"/>
            <family val="2"/>
          </rPr>
          <t xml:space="preserve">Klauzula OC najemcy nieruchomości i ruchomości </t>
        </r>
        <r>
          <rPr>
            <sz val="8"/>
            <rFont val="Tahoma"/>
            <family val="2"/>
          </rPr>
          <t>włącza odpowiedzialność cywilną za szkody wyrządzone przez ubezpieczonego w nieruchomościach lub rzeczach ruchomych stanowiących własność osób trzecich, z których korzystał on na podstawie umowy najmu, dzierżawy, użytkowania, użyczenia, leasingu lub innej podobnej formy korzystania z cudzej rzeczy</t>
        </r>
      </text>
    </comment>
    <comment ref="B111" authorId="0">
      <text>
        <r>
          <rPr>
            <b/>
            <sz val="8"/>
            <rFont val="Tahoma"/>
            <family val="2"/>
          </rPr>
          <t>Ubezpieczenie OC działalności gospodarczej</t>
        </r>
        <r>
          <rPr>
            <sz val="8"/>
            <rFont val="Tahoma"/>
            <family val="2"/>
          </rPr>
          <t xml:space="preserve"> - ochrona obejmuje odpowiedzialność cywilną ubezpieczonego za szkody wynikające z tytułu prowadzonej działalności gospodarczej, m.in. przyjmowania interesantów, zniszczenia czyjegoś mienia.  Umowa w zakresie podstawowym obejmuje również szkody wyrządzone przez podwykonawców z zastrzeżeniem, że po wypłacie odszkodowania zakład ubezpieczeń zachowuje prawo żądania od sprawcy szkody  zwrotu wypłaconego odszkodowania</t>
        </r>
        <r>
          <rPr>
            <b/>
            <sz val="8"/>
            <rFont val="Tahoma"/>
            <family val="2"/>
          </rPr>
          <t xml:space="preserve">
Ubezpieczenie OC zawodowej</t>
        </r>
        <r>
          <rPr>
            <sz val="8"/>
            <rFont val="Tahoma"/>
            <family val="2"/>
          </rPr>
          <t xml:space="preserve"> - ochrona obejmuje odpowiedzialność cywilną ubezpieczonego za szkody wynikające z błędów zawodowych (geodezyjno-kartograficznych). Umowa w zakresie podstawowym obejmuje również szkody wyrządzone przez podwykonawców z zastrzeżeniem, że po wypłacie odszkodowania zakład ubezpieczeń zachowuje prawo żądania od sprawcy szkody  zwrotu wypłaconego odszkodowania</t>
        </r>
      </text>
    </comment>
    <comment ref="B148" authorId="0">
      <text>
        <r>
          <rPr>
            <b/>
            <sz val="8"/>
            <rFont val="Tahoma"/>
            <family val="2"/>
          </rPr>
          <t>Klauzula OC za szkody w zabytkowych budynkach lub budowlach</t>
        </r>
        <r>
          <rPr>
            <sz val="8"/>
            <rFont val="Tahoma"/>
            <family val="2"/>
          </rPr>
          <t xml:space="preserve"> włącza odpowiedzialność cywilną za szkody, które powstały w takich obiektach - jest to rozszerzenie odpowiedzialności zakresu klauzuli OC z tytułu wykonywania czynności w zakresie prac geodezyjnych i kartograficznych. Włączenie klauzuli nie rozszerza odpowiedzialnośco o szkody powstałe w zabytkowym drzewostanie - to ryzyko pozostaje bez ochrony ubezpieczeniowej</t>
        </r>
      </text>
    </comment>
    <comment ref="B155" authorId="0">
      <text>
        <r>
          <rPr>
            <b/>
            <sz val="8"/>
            <rFont val="Tahoma"/>
            <family val="2"/>
          </rPr>
          <t>Klauzula OC za szkody zaistniałe poza terenem RP</t>
        </r>
        <r>
          <rPr>
            <sz val="8"/>
            <rFont val="Tahoma"/>
            <family val="2"/>
          </rPr>
          <t xml:space="preserve"> włącza odpowiedzialność cywilną za szkody, które powstały na terytorium państw Unii Europejskiej oraz Wielkiej Brytanii, Islandii, Norwegii i Szwajcarii</t>
        </r>
      </text>
    </comment>
  </commentList>
</comments>
</file>

<file path=xl/sharedStrings.xml><?xml version="1.0" encoding="utf-8"?>
<sst xmlns="http://schemas.openxmlformats.org/spreadsheetml/2006/main" count="811" uniqueCount="311">
  <si>
    <t>Adres siedziby</t>
  </si>
  <si>
    <t>NIP</t>
  </si>
  <si>
    <t>REGON</t>
  </si>
  <si>
    <t>Tel.</t>
  </si>
  <si>
    <t>E-mail</t>
  </si>
  <si>
    <t>1.</t>
  </si>
  <si>
    <t>2.</t>
  </si>
  <si>
    <t>3.</t>
  </si>
  <si>
    <t>4.</t>
  </si>
  <si>
    <t>Przedmiot ubezpieczenia</t>
  </si>
  <si>
    <t>Miejscowość, data</t>
  </si>
  <si>
    <t>PESEL</t>
  </si>
  <si>
    <t>5.</t>
  </si>
  <si>
    <t>Składka podstawowa</t>
  </si>
  <si>
    <t>Składka łączna za ubezpieczenie</t>
  </si>
  <si>
    <t>Ubezpieczenie OC działalności gospodarczej</t>
  </si>
  <si>
    <t>zakres podstawowy</t>
  </si>
  <si>
    <t>OC działalności - razem</t>
  </si>
  <si>
    <t>Ubezpieczenie OC zawodowej</t>
  </si>
  <si>
    <t>OC zawodowa - razem</t>
  </si>
  <si>
    <t>DEKLARACJA SUM GWARANCYJNYCH ORAZ KALKULACJA SKŁADKI</t>
  </si>
  <si>
    <t>Składka 
do zapłaty</t>
  </si>
  <si>
    <t>Oświadczam, że podane przeze mnie dane i informacje są prawdziwe oraz, że nie zostały zniekształcone ani pominięte jakiekolwiek istotne fakty.</t>
  </si>
  <si>
    <t>klauzula prac geodezyjnych</t>
  </si>
  <si>
    <t>klauzula OC pracodawcy</t>
  </si>
  <si>
    <t>klauzula OC najemcy nieruchomości</t>
  </si>
  <si>
    <t>klauzula OC najemcy ruchomości</t>
  </si>
  <si>
    <t>klauzula OC za szkody w dokumentach</t>
  </si>
  <si>
    <t>TAK</t>
  </si>
  <si>
    <t>Ubezpieczenie odpowiedzialności cywilnej dla klienta indywidualnego
oraz małego i średniego przedsiębiorcy (grupa stat. Z0)</t>
  </si>
  <si>
    <t>„ZUW Warszawa"</t>
  </si>
  <si>
    <r>
      <t xml:space="preserve">Ubezpieczenie na okres </t>
    </r>
    <r>
      <rPr>
        <strike/>
        <sz val="7"/>
        <color indexed="8"/>
        <rFont val="Arial"/>
        <family val="2"/>
      </rPr>
      <t>długoterminowy</t>
    </r>
    <r>
      <rPr>
        <sz val="7"/>
        <color indexed="8"/>
        <rFont val="Arial"/>
        <family val="2"/>
      </rPr>
      <t xml:space="preserve">/ roczny/ </t>
    </r>
    <r>
      <rPr>
        <strike/>
        <sz val="7"/>
        <color indexed="8"/>
        <rFont val="Arial"/>
        <family val="2"/>
      </rPr>
      <t>krótkoterminowy</t>
    </r>
    <r>
      <rPr>
        <sz val="7"/>
        <color indexed="8"/>
        <rFont val="Arial"/>
        <family val="2"/>
      </rPr>
      <t>*)</t>
    </r>
  </si>
  <si>
    <t>Seria i nr poprzedniej polisy</t>
  </si>
  <si>
    <r>
      <t xml:space="preserve">Ubezpieczający
</t>
    </r>
    <r>
      <rPr>
        <sz val="6"/>
        <color indexed="8"/>
        <rFont val="Arial"/>
        <family val="2"/>
      </rPr>
      <t>(imię, nazwisko / nazwa)</t>
    </r>
  </si>
  <si>
    <r>
      <rPr>
        <sz val="8"/>
        <color indexed="8"/>
        <rFont val="Arial"/>
        <family val="2"/>
      </rPr>
      <t>Adres</t>
    </r>
    <r>
      <rPr>
        <sz val="10"/>
        <color indexed="8"/>
        <rFont val="Arial"/>
        <family val="2"/>
      </rPr>
      <t xml:space="preserve"> </t>
    </r>
    <r>
      <rPr>
        <sz val="6"/>
        <color indexed="8"/>
        <rFont val="Arial"/>
        <family val="2"/>
      </rPr>
      <t>(kod, poczta, miejscowość, ulica, nr domu, nr lokalu)</t>
    </r>
  </si>
  <si>
    <r>
      <t xml:space="preserve">Ubezpieczony
</t>
    </r>
    <r>
      <rPr>
        <sz val="6"/>
        <color indexed="8"/>
        <rFont val="Arial"/>
        <family val="2"/>
      </rPr>
      <t>(imię, nazwisko / nazwa)</t>
    </r>
  </si>
  <si>
    <r>
      <rPr>
        <b/>
        <sz val="8"/>
        <color indexed="8"/>
        <rFont val="Arial"/>
        <family val="2"/>
      </rPr>
      <t>POWSZECHNY ZAKŁAD UBEZPIECZEŃ SPÓŁKA AKCYJNA</t>
    </r>
    <r>
      <rPr>
        <sz val="8"/>
        <color indexed="8"/>
        <rFont val="Arial"/>
        <family val="2"/>
      </rPr>
      <t xml:space="preserve"> potwierdza zawarcie umowy ubezpieczenia odpowiedzialności cywilnej w związku z prowadzoną działalnością lub posiadanym mieniem w zakresie:</t>
    </r>
  </si>
  <si>
    <t>PRAC GEODEZYJNYCH I KARTOGRAFICZNYCH</t>
  </si>
  <si>
    <t>OKRES UBEZPIECZENIA</t>
  </si>
  <si>
    <t>od</t>
  </si>
  <si>
    <t>do</t>
  </si>
  <si>
    <t>SUMA GWARANCYJNA za podstawowy zakres ubezpieczenia:</t>
  </si>
  <si>
    <t>x</t>
  </si>
  <si>
    <t>na wszystkie wypadki ubezpieczeniowe</t>
  </si>
  <si>
    <r>
      <t xml:space="preserve">  złotych / </t>
    </r>
    <r>
      <rPr>
        <strike/>
        <sz val="8"/>
        <color indexed="8"/>
        <rFont val="Arial"/>
        <family val="2"/>
      </rPr>
      <t>Euro</t>
    </r>
    <r>
      <rPr>
        <sz val="8"/>
        <color indexed="8"/>
        <rFont val="Arial"/>
        <family val="2"/>
      </rPr>
      <t xml:space="preserve"> / </t>
    </r>
    <r>
      <rPr>
        <strike/>
        <sz val="8"/>
        <color indexed="8"/>
        <rFont val="Arial"/>
        <family val="2"/>
      </rPr>
      <t>USD</t>
    </r>
    <r>
      <rPr>
        <sz val="8"/>
        <color indexed="8"/>
        <rFont val="Arial"/>
        <family val="2"/>
      </rPr>
      <t>*</t>
    </r>
  </si>
  <si>
    <t>na jeden wypadek ubezpieczeniowy</t>
  </si>
  <si>
    <t>1 Euro / 1 USD* równowartość</t>
  </si>
  <si>
    <t xml:space="preserve"> zł wg średniego kursu NBP z dnia</t>
  </si>
  <si>
    <t>FRANSZYZA REDUKCYJNA (udział własny w szkodzie) w zakresie podstawowym:</t>
  </si>
  <si>
    <t>brak</t>
  </si>
  <si>
    <t>%</t>
  </si>
  <si>
    <t xml:space="preserve">   zł</t>
  </si>
  <si>
    <t>Rozszerzenie podstawowego zakresu ubezpieczenia - KLAUZULE DODATKOWE</t>
  </si>
  <si>
    <t>Klauzule dodatkowe</t>
  </si>
  <si>
    <t>Odpowiedzialność do wysokości sumy gwarancyjnej</t>
  </si>
  <si>
    <r>
      <t>Limit odpowiedzialności</t>
    </r>
    <r>
      <rPr>
        <vertAlign val="superscript"/>
        <sz val="7"/>
        <color indexed="8"/>
        <rFont val="Arial"/>
        <family val="2"/>
      </rPr>
      <t>1</t>
    </r>
    <r>
      <rPr>
        <b/>
        <sz val="7"/>
        <color indexed="8"/>
        <rFont val="Arial"/>
        <family val="2"/>
      </rPr>
      <t xml:space="preserve">
zł / </t>
    </r>
    <r>
      <rPr>
        <b/>
        <strike/>
        <sz val="7"/>
        <color indexed="8"/>
        <rFont val="Arial"/>
        <family val="2"/>
      </rPr>
      <t>Euro</t>
    </r>
    <r>
      <rPr>
        <b/>
        <sz val="7"/>
        <color indexed="8"/>
        <rFont val="Arial"/>
        <family val="2"/>
      </rPr>
      <t xml:space="preserve"> / </t>
    </r>
    <r>
      <rPr>
        <b/>
        <strike/>
        <sz val="7"/>
        <color indexed="8"/>
        <rFont val="Arial"/>
        <family val="2"/>
      </rPr>
      <t>USD</t>
    </r>
    <r>
      <rPr>
        <b/>
        <sz val="7"/>
        <color indexed="8"/>
        <rFont val="Arial"/>
        <family val="2"/>
      </rPr>
      <t>*</t>
    </r>
  </si>
  <si>
    <r>
      <t>Franszyza redukcyjna
(udział własny w szkodzie)</t>
    </r>
    <r>
      <rPr>
        <vertAlign val="superscript"/>
        <sz val="7"/>
        <color indexed="8"/>
        <rFont val="Arial"/>
        <family val="2"/>
      </rPr>
      <t>2</t>
    </r>
    <r>
      <rPr>
        <b/>
        <sz val="7"/>
        <color indexed="8"/>
        <rFont val="Arial"/>
        <family val="2"/>
      </rPr>
      <t xml:space="preserve">
% / zł</t>
    </r>
  </si>
  <si>
    <t>Klauzula nr 1</t>
  </si>
  <si>
    <t>–</t>
  </si>
  <si>
    <t>Tak</t>
  </si>
  <si>
    <t>Nie</t>
  </si>
  <si>
    <t>Klauzula nr 3</t>
  </si>
  <si>
    <t>Klauzula nr 3A</t>
  </si>
  <si>
    <t>Klauzula nr 5</t>
  </si>
  <si>
    <t>Klauzula nr 6</t>
  </si>
  <si>
    <t>Klauzula nr 7</t>
  </si>
  <si>
    <t>Klauzula nr 8</t>
  </si>
  <si>
    <t>Klauzula nr 9</t>
  </si>
  <si>
    <t>Klauzula nr 10</t>
  </si>
  <si>
    <t>Klauzula nr 11</t>
  </si>
  <si>
    <t>Klauzula nr 12</t>
  </si>
  <si>
    <t>Klauzula nr 13</t>
  </si>
  <si>
    <t>Klauzula nr 15</t>
  </si>
  <si>
    <t>Klauzula nr 16</t>
  </si>
  <si>
    <t>Klauzula nr 23</t>
  </si>
  <si>
    <t>Klauzula nr 26</t>
  </si>
  <si>
    <t>Klauzula nr 66</t>
  </si>
  <si>
    <t>¹ wypełnić w przypadku zaznaczenia odpowiedzi "NIE" w kolumnie 3,     ² w przypadku rezygnacji z franszyzy redukcyjnej pole przekreślić "x" lub wpisać słowo "brak"</t>
  </si>
  <si>
    <t>Rozszerzenie podstawowego zakresu ubezpieczenia - KLAUZULE PRODUKTOWE</t>
  </si>
  <si>
    <t>Klauzula nr 18</t>
  </si>
  <si>
    <t>Klauzula nr 19</t>
  </si>
  <si>
    <t>Klauzula nr 20</t>
  </si>
  <si>
    <t>Klauzula nr 21</t>
  </si>
  <si>
    <t>SKŁADKA NALEŻNA</t>
  </si>
  <si>
    <t xml:space="preserve">  złotych</t>
  </si>
  <si>
    <t>Informacja o udzielonych podwyżkach/obniżkach taryfowych:</t>
  </si>
  <si>
    <t>% z tytułu</t>
  </si>
  <si>
    <t>Informacja o udzielonych zniżkach promocyjnych:</t>
  </si>
  <si>
    <t>1)</t>
  </si>
  <si>
    <t>zł</t>
  </si>
  <si>
    <t>tytuł udzielonej zniżki</t>
  </si>
  <si>
    <t>procent udzielonej zniżki</t>
  </si>
  <si>
    <t>kwota udzielonej zniżki</t>
  </si>
  <si>
    <t>2)</t>
  </si>
  <si>
    <t>SKŁADKA DO ZAPŁATY</t>
  </si>
  <si>
    <t>złotych</t>
  </si>
  <si>
    <t>I rata</t>
  </si>
  <si>
    <t>zł płatna do</t>
  </si>
  <si>
    <t>III rata</t>
  </si>
  <si>
    <t>II rata</t>
  </si>
  <si>
    <t>IV rata</t>
  </si>
  <si>
    <t xml:space="preserve">Potwierdza się przyjęcie składki w wysokości </t>
  </si>
  <si>
    <t>(słownie                                                                            )</t>
  </si>
  <si>
    <t>Na podstawie art. 815 kodeksu cywilnego podanie informacji wymaganych do zawarcia umowy ubezpieczenia jest obowiązkowe.</t>
  </si>
  <si>
    <t>miejscowość,  data zawarcia umowy</t>
  </si>
  <si>
    <t>miejscowość,  data wystawienia polisy</t>
  </si>
  <si>
    <t>pieczęć i podpis Ubezpieczającego</t>
  </si>
  <si>
    <t>PZU S.A. - pieczęć i podpis osoby upoważnionej</t>
  </si>
  <si>
    <t>Klauzula informacyjna:</t>
  </si>
  <si>
    <t xml:space="preserve">Zostałem/am poinformowany/a, że administratorem moich danych osobowych jest PZU SA z siedzibą 00-133 Warszawa al. Jana Pawła II 24 oraz o prawie dostępu do treści swoich danych i ich poprawiania. Celem zbierania tych danych jest zawarcie i wykonywanie umowy ubezpieczenia. </t>
  </si>
  <si>
    <t>Klauzula dotycząca osób fizycznych:</t>
  </si>
  <si>
    <t>□ Wyrażam / □ nie wyrażam***) zgody na udostępnienie moich danych osobowych, podanych w związku z zawarciem i wykonywaniem umowy ubezpieczenia odpowiedzialności cywilnej w celach marketingowych PZU Życie SA z siedzibą 00-133 Warszawa al. Jana Pawła II 24, TFI PZU SA z siedzibą 00-133 Warszawa al. Jana Pawła II 24, PTE PZU SA z siedzibą 00-133 Warszawa al. Jana Pawła II 24, PZU Pomoc SA z siedzibą 00-133 Warszawa al. Jana Pawła II 24. Powyższe dane podaję dobrowolnie. Oświadczam, że zostałem(am) poinformowany(a) o prawie dostępu do treści moich danych oraz ich poprawiania.</t>
  </si>
  <si>
    <t>Klauzula dotycząca podmiotów instytucjonalnych:</t>
  </si>
  <si>
    <t>□ Wyrażam / □ nie wyrażam***) zgody na udostępnienie innym spółkom z Grupy PZU informacji podanych w związku z zawarciem umowy ubezpieczenia w celach marketingowych.</t>
  </si>
  <si>
    <t>dzień, miesiąc, rok</t>
  </si>
  <si>
    <t>podpis Ubezpieczającego</t>
  </si>
  <si>
    <t>INFOLINIA GRUPY PZU:
dostępna 24 godziny na dobę</t>
  </si>
  <si>
    <t>801 102 102 lub +48 (22) 566 55 55</t>
  </si>
  <si>
    <t>STRONA INTERNETOWA:
www.pzu.pl</t>
  </si>
  <si>
    <t>Całkowity koszt rozmowy z telefonów stacjonarnych jest równy cenie jednego impulsu rozmowy lokalnej według stawek lokalnego operatora.
W przypadku połączenia z telefonów komórkowych koszt rozmowy liczony jest według taryfy operatora.</t>
  </si>
  <si>
    <t>*) niepotrzebne skreślić,    **) dotyczy tylko osób fizycznych,    ***)  właściwe zaznaczyć,    □ zaznaczyć właściwe znakiem X</t>
  </si>
  <si>
    <t>Ubezpieczenie odpowiedzialności cywilnej zawodowej
(grupa stat. D0)</t>
  </si>
  <si>
    <r>
      <rPr>
        <b/>
        <sz val="8"/>
        <color indexed="8"/>
        <rFont val="Arial"/>
        <family val="2"/>
      </rPr>
      <t>POWSZECHNY ZAKŁAD UBEZPIECZEŃ SPÓŁKA AKCYJNA</t>
    </r>
    <r>
      <rPr>
        <sz val="8"/>
        <color indexed="8"/>
        <rFont val="Arial"/>
        <family val="2"/>
      </rPr>
      <t xml:space="preserve"> potwierdza zawarcie umowy ubezpieczenia odpowiedzialności cywilnej zawodowej.</t>
    </r>
  </si>
  <si>
    <t>1. Odpowiedzialność cywilna zawodowa</t>
  </si>
  <si>
    <t>Klauzula Nr 32 - Odpowiedzialność cywilna przedsiębiorcy prowadzącego działalność w zakresie prac geodezyjnych i kartograficznych</t>
  </si>
  <si>
    <t>2. Odpowiedzialność cywilna zawodowa (nadwyżkowa nad ubezpieczenie obowiązkowe)</t>
  </si>
  <si>
    <t>Klauzula Nr –</t>
  </si>
  <si>
    <t>SUMA GWARANCYJNA:</t>
  </si>
  <si>
    <t>Zakres terytorialny</t>
  </si>
  <si>
    <t>Franszyza redukcyjna
(%, zł*)</t>
  </si>
  <si>
    <r>
      <t>Składka należna w złotych</t>
    </r>
    <r>
      <rPr>
        <sz val="8"/>
        <color indexed="8"/>
        <rFont val="Arial"/>
        <family val="2"/>
      </rPr>
      <t>*)</t>
    </r>
  </si>
  <si>
    <t>Rzeczpospolita Polska</t>
  </si>
  <si>
    <t>Klauzula Nr</t>
  </si>
  <si>
    <t>Podlimit w ramach sumy gwarancyjnej
(w złotych)</t>
  </si>
  <si>
    <t>Składka należna za rozszerzony zakres ubezpieczenia**)
(w złotych)</t>
  </si>
  <si>
    <t>Klauzula nr 13 - Podwykonawców bez prawa do regresu
(zgodnie z Załącznikiem Nr 1)</t>
  </si>
  <si>
    <t>Klauzula nr 61 - Odpowiedzialności za szkody w dokumentach
(zgodnie z Załącznikiem Nr 1)</t>
  </si>
  <si>
    <r>
      <t xml:space="preserve">SKŁADKA NALEŻNA RAZEM w złotych
</t>
    </r>
    <r>
      <rPr>
        <sz val="8"/>
        <color indexed="8"/>
        <rFont val="Arial"/>
        <family val="2"/>
      </rPr>
      <t>(po uwzględnieniu rozszerzonego zakresu ubezpieczenia)</t>
    </r>
  </si>
  <si>
    <t>*) niepotrzebne skreślić,    **) po uwzględnieniu zwyżek/zniżek taryfowych</t>
  </si>
  <si>
    <t>słownie złotych</t>
  </si>
  <si>
    <t>Za rozszerzenie zakresu ubezpieczenia w sposób określony w pkt. 1 ubezpieczający zapłaci dodatkową składkę w wysokości określonej w umowie.”</t>
  </si>
  <si>
    <t>Klauzulę nr 61</t>
  </si>
  <si>
    <t>rozszerzającą zakres odpowiedzialności o szkody będące następstwem zniszczenia, uszkodzenia lub zaginięcia wszelkiego rodzaju dokumentów związanych z wykonywaniem czynności zawodowych w brzmieniu:</t>
  </si>
  <si>
    <t>„Z zachowaniem pozostałych nie zmienionych niniejszą klauzulą postanowień OWU, PZU S.A. obejmuje ochroną odpowiedzialność cywilną ubezpieczonego z tytułu szkód będących następstwem zniszczenia, uszkodzenia lub zaginięcia wszelkiego rodzaju dokumentów związanych z wykonywaniem czynności zawodowych.</t>
  </si>
  <si>
    <t>Klauzulę nr 13</t>
  </si>
  <si>
    <t>rozszerzającą zakres odpowiedzialności o szkody wyrządzone przez podwykonawców bez prawa do regresu w brzmieniu:</t>
  </si>
  <si>
    <t xml:space="preserve">z dnia </t>
  </si>
  <si>
    <t>Powszechny Zakład Ubezpieczeń Spółka Akcyjna, Sąd Rejonowy dla m.st. Warszawy,
XII Wydział Gospodarczy, KRS 9831, NIP 526-025-10-49, kapitał zakładowy: 86 352 300,00 zł
wpłacony w całości, al. Jana Pawła II 24, 00-133 Warszawa, www.pzu.pl, infolinia: 801 102 102</t>
  </si>
  <si>
    <t>Warszawa</t>
  </si>
  <si>
    <r>
      <rPr>
        <b/>
        <sz val="8"/>
        <color indexed="8"/>
        <rFont val="Times New Roman"/>
        <family val="1"/>
      </rPr>
      <t>Powszechny Zakład Ubezpieczeń Spółka Akcyjna</t>
    </r>
    <r>
      <rPr>
        <sz val="8"/>
        <color indexed="8"/>
        <rFont val="Times New Roman"/>
        <family val="1"/>
      </rPr>
      <t xml:space="preserve">
Oddział
02-390 Warszawa, ul. Grójecka 186
NIP 526-025-10-49, Regon 010001345</t>
    </r>
  </si>
  <si>
    <t>6.</t>
  </si>
  <si>
    <t>Podpis</t>
  </si>
  <si>
    <t>NIE</t>
  </si>
  <si>
    <t>WYBIERZ</t>
  </si>
  <si>
    <t>Klauzula OC pracodawcy</t>
  </si>
  <si>
    <t>Klauzula OC najemcy nieruchomości</t>
  </si>
  <si>
    <t>Klauzula OC najemcy ruchomości</t>
  </si>
  <si>
    <t>Klauzula OC za szkody w dokumentach</t>
  </si>
  <si>
    <t>Klauzula podwykonawców z rezygnacją prawa regresu</t>
  </si>
  <si>
    <t>Za rozszerzenie zakresu ubezpieczenia w sposób określony w ust. 1 ubezpieczający zapłaci dodatkową składkę w wysokości określonej w umowie.”</t>
  </si>
  <si>
    <t>„Z zachowaniem pozostałych nie zmienionych niniejszą klauzulą postanowień OWU, strony postanowiły rozszerzyć zakres ubezpieczenia o odpowiedzialność cywilną ubezpieczonego za szkody wyrządzone przez podwykonawców w przypadku, gdy ubezpieczony na podstawie obowiązujących przepisów ponosi na nich odpowiedzialność jak za działania własne, bez prawa PZU S.A. do regresu.</t>
  </si>
  <si>
    <t>Ochrona ubezpieczeniowa obejmuje odpowiedzialność cywilną za szkody wyrządzone tylko przez podwykonawców, z którymi ubezpieczony zawarł umowy w formie pisemnej. Oryginały tych umów przechowywane są przez ubezpieczonego i w razie szkody pozostają do wglądu PZU S.A., który otrzyma w takich wypadkach kopię umowy obustronnie parafowaną oraz potwierdzoną za zgodność z oryginałem.</t>
  </si>
  <si>
    <t>Liczba pracowników</t>
  </si>
  <si>
    <t>od osoby</t>
  </si>
  <si>
    <t>Ponadto zakres ubezpieczenia został rozszerzony o:</t>
  </si>
  <si>
    <t>§4 pkt. 7 przyjmuje brzmienie:
7) podwykonawca – przedsiębiorca, któremu ubezpieczony powierzył wykonanie zleconej pracy, usługi lub innej czynności określonej w łączącej ich umowie;</t>
  </si>
  <si>
    <t>Brak ochrony</t>
  </si>
  <si>
    <t>w §4 dodaje się pkt 17 w brzmieniu:
17) pracownik – osoba fizyczna zatrudniona przez ubezpieczonego na podstawie umowy o pracę, powołania, wyboru, mianowania lub spółdzielczej umowy o pracę albo na podstawie umowy cywilnoprawnej, z wyłączeniem osoby fizycznej, która zawarła z ubezpieczonym umowę cywilnoprawną jako przedsiębiorca; za pracownika uznaje się także praktykanta, stażystę lub wolontariusza, któremu ubezpieczony powierzył wykonywanie określonych czynności na rzecz lub pod kierownictwem ubezpieczonego;</t>
  </si>
  <si>
    <t>§7 ust. 5 otrzymuje nowe brzmienie:
5. Ochroną ubezpieczeniową objęte są także szkody wyrządzone przez pracownika ubezpieczonego przy wykonywaniu obowiązków pracowniczych na rzecz ubezpieczonego oraz szkody wyrządzone przez podwykonawcę, gdy ubezpieczony na podstawie obowiązujących przepisów prawa ponosi za niego odpowiedzialność jak za działanie własne.</t>
  </si>
  <si>
    <t>w §7 dodaje się ust. 7 i 8 w brzmieniu:
7. W przypadku wypłaty odszkodowania z tytułu szkód wyrządzonych przez pracownika ubezpieczonego przy wykonywaniu obowiązków pracowniczych na rzecz ubezpieczonego, PZU SA rezygnuje z prawa do dochodzenia roszczenia, które przysługiwało ubezpieczonemu wobec tego pracownika z tytułu wyrządzonej szkody (rezygnacja z prawa do regresu).
8.  W przypadku wypłaty odszkodowania z tytułu szkód wyrządzonych przez podwykonawcę, gdy ubezpieczony na podstawie obowiązujących przepisów prawa ponosi za niego odpowiedzialność jak za działanie własne, PZU SA rezygnuje z prawa do dochodzenia roszczenia, które przysługiwało ubezpieczonemu wobec tego podwykonawcy z tytułu wyrządzonej szkody (rezygnacja z prawa do regresu) tylko wtedy, gdy zakres ubezpieczenia został rozszerzony o szkody wyrządzone przez podwykonawców bez prawa do regresu.</t>
  </si>
  <si>
    <t>Klauzulę nr 7A</t>
  </si>
  <si>
    <t>Rozszerzenie zakresu odpowiedzialności o szkody powstałe w nieruchomościach i ruchomościach, z których ubezpieczony korzystał na podstawie umowy najmu, dzierżawy, użytkowania, użyczenia, leasingu lub innej podobnej formy korzystania z cudzej rzeczy
(OC najemcy nieruchomości i ruchomości)</t>
  </si>
  <si>
    <t>Z zachowaniem pozostałych, niezmienionych niniejszą klauzulą postanowień OWU oraz za zapłatą dodatkowej składki ubezpieczeniowej, strony postanowiły rozszerzyć zakres ubezpieczenia o odpowiedzialność cywilną za szkody rzeczowe w nieruchomościach i rzeczach ruchomych, z których ubezpieczony korzystał na podstawie umowy najmu, dzierżawy, użytkowania, użyczenia, leasingu lub innej podobnej formy korzystania z cudzej rzeczy.</t>
  </si>
  <si>
    <t>Ochrona ubezpieczeniowa nie obejmuje szkód:
1)  w gruntach;
2)  wynikłych z normalnego zużycia; 
3)  polegających na utracie rzeczy ruchomych z innych przyczyn niż zniszczenie lub uszkodzenie;
4)  powstałych w pojazdach oraz ich wyposażeniu i rzeczach pozostawionych w tych pojazdach;
5)  powstałych w następstwie prac budowlano-montażowych lub remontowych, za wyjątkiem napraw koniecznych nieruchomości, do których zobowiązany jest ubezpieczony na podstawie obowiązujących przepisów prawa;
6)  powstałych w następstwie prac naprawczych lub remontowych w rzeczach ruchomych, za wyjątkiem napraw koniecznych, do których zobowiązany jest ubezpieczony na podstawie obowiązujących przepisów prawa.</t>
  </si>
  <si>
    <t>Klauzula nr 7A</t>
  </si>
  <si>
    <t>Klauzula OC najemcy nieruchomości i ruchomości</t>
  </si>
  <si>
    <t>klauzula OC najemcy nieruchomości  i ruchomości</t>
  </si>
  <si>
    <t>Składka łączna za obie umowy</t>
  </si>
  <si>
    <t>Postanowienia dodatkowe - rozszerzenie podstawowego zakresu ubezpieczenia:</t>
  </si>
  <si>
    <t>Załącznik nr 1</t>
  </si>
  <si>
    <r>
      <t xml:space="preserve">płatna jednorazowo / </t>
    </r>
    <r>
      <rPr>
        <sz val="8"/>
        <color indexed="8"/>
        <rFont val="Arial"/>
        <family val="2"/>
      </rPr>
      <t xml:space="preserve">w ratach,     </t>
    </r>
    <r>
      <rPr>
        <strike/>
        <sz val="8"/>
        <color indexed="8"/>
        <rFont val="Arial"/>
        <family val="2"/>
      </rPr>
      <t>gotówka</t>
    </r>
    <r>
      <rPr>
        <sz val="8"/>
        <color indexed="8"/>
        <rFont val="Arial"/>
        <family val="2"/>
      </rPr>
      <t xml:space="preserve"> / przelew* na rachunek bankowy</t>
    </r>
  </si>
  <si>
    <t>Wyrażam zgodę na przetwarzanie moich danych osobowych, podanych w związku z zawarciem i wykonywaniem umowy ubezpieczenia przez PZU S.A. z siedzibą 00-133 Warszawa, al. Jana Pawła II 24. □ Wyrażam / X nie wyrażam***) zgody na udostępnienie moich danych osobowych w celach marketingowych , podanych w związku z zawarciem i wykonywaniem umowy ubezpieczenia, przez: PZU S.A. z siedzibą 00-133 Warszawa, al. Jana Pawła II 24, PZU Życie SA z siedzibą 00-133 Warszawa al. Jana Pawła II 24, TFI PZU SA z siedzibą 00-133 Warszawa al. Jana Pawła II 24, PTE PZU SA z siedzibą 00-133 Warszawa al. Jana Pawła II 24, PZU Pomoc SA z siedzibą 00-133 Warszawa al. Jana Pawła II 24. Oświadczam, że zostałem(am) poinformowany(a) o prawie dostępu do treści moich danych oraz ich poprawiania.</t>
  </si>
  <si>
    <r>
      <t xml:space="preserve">Pieczątka i </t>
    </r>
    <r>
      <rPr>
        <b/>
        <u val="single"/>
        <sz val="8"/>
        <rFont val="Arial"/>
        <family val="2"/>
      </rPr>
      <t>czytelny</t>
    </r>
    <r>
      <rPr>
        <sz val="8"/>
        <rFont val="Arial"/>
        <family val="2"/>
      </rPr>
      <t xml:space="preserve"> podpis</t>
    </r>
  </si>
  <si>
    <t>klauzula podwykonawców 
bez prawa do regresu</t>
  </si>
  <si>
    <t>Ubezpieczającemu, ubezpieczonemu, uposażonemu i uprawnionemu z umowy ubezpieczenia, będącemu osobą fizyczną, przysługuje prawo złożenia reklamacji w rozumieniu ustawy o rozpatrywaniu reklamacji przez podmioty rynku finansowego i o Rzeczniku Finansowym, tj. prawo skierowania wystąpienia do PZU SA, w którym zgłasza on zastrzeżenia dotyczące usług świadczonych przez PZU SA.</t>
  </si>
  <si>
    <t>Reklamację składa się w każdej jednostce PZU SA obsługującej klienta.</t>
  </si>
  <si>
    <t>Reklamacja może być złożona w formie:
1) pisemnej – osobiście albo przesyłką pocztową w rozumieniu ustawy Prawo pocztowe;
2) ustnej – telefonicznie albo osobiście do protokołu podczas wizyty osoby, o której mowa w ust. 1, w jednostce, o której mowa w ust. 2;
3) elektronicznej – wysyłając e-mail na adres reklamacje@pzu.pl lub wypełniając formularz na www.pzu.pl.</t>
  </si>
  <si>
    <t>PZU SA rozpatruje reklamację i udziela na nią odpowiedzi, bez zbędnej zwłoki, jednak nie później niż w terminie 30 dni od dnia otrzymania reklamacji, z zastrzeżeniem ust. 5.</t>
  </si>
  <si>
    <t>W szczególnie skomplikowan przypadkach, uniemożliwiających rozpatrzenie reklamacji i udzielenie odpowiedzi w terminie, o którym mowa w ust. 4, PZU przekazuje osobie, która złożyła reklamację, informację, w której:
1) wyjaśnia przyczynę opóźnienia;
2) wskazuje okoliczności, które muszą zostać ustalone dla rozpatrzenia sprawy;
3) określa przewidywany termin rozpatrzenia reklamacji i udzielenia odpowiedzi, który nie może przekroczyć 60 dni od dnia otrzymania reklamacji.</t>
  </si>
  <si>
    <t>Odpowiedź PZU SA na reklamację zostanie dostarczona osobie, która ją złożyła, w postaci papierowej lub za pomocą innego trwałego nośnika informacji w rozumieniu ustawy o usługach płatniczych lub pocztą elektroniczną wyłącznie na wniosek tej osoby.</t>
  </si>
  <si>
    <t>7.</t>
  </si>
  <si>
    <t>Klientowi, o którym mowa w ust. 1 przysługuje prawo wniesienia do Rzecznika Finans. wniosku dotyczącego:
1) nieuwzględnienia roszczeń w trybie rozpatrywania reklamacji;
2) niewykonania czynności wynikających z reklamacji rozpatrzonej zgodnie z wolą tej osoby w terminie określonym w odpowiedzi na tę reklamację.</t>
  </si>
  <si>
    <t>8.</t>
  </si>
  <si>
    <t>Skargę lub zażalenie, niebędące reklamacją, o której mowa w ust. 1, składa się na piśmie za pośrednictwem dowolnej jednostki organizacyjnej PZU SA.</t>
  </si>
  <si>
    <t>9.</t>
  </si>
  <si>
    <t>Skargi i zażalenia rozpatrywane są przez jednostkę organizacyjną określoną w przepisach wewnętrznych PZU SA obowiązujących na dzień składania skargi lub zażalenia. Informacja w tym zakresie jest dostępna w jednostkach organizacyjnych PZU SA.</t>
  </si>
  <si>
    <t>10.</t>
  </si>
  <si>
    <t>PZU SA udziela odpowiedzi na skargę lub zażalenie na piśmie, w terminie 30 dni od dnia otrzymania skargi lub zażalenia.</t>
  </si>
  <si>
    <t>11.</t>
  </si>
  <si>
    <t>Ubezpieczającemu, ubezpieczonemu, uposażonemu i uprawnionemu z umowy ubezpieczenia, będącemu konsumentem, przysługuje prawo zwrócenia się o pomoc do Miejskich i Powiat. Rzeczników Konsumenta.</t>
  </si>
  <si>
    <t>12.</t>
  </si>
  <si>
    <t>PZU SA podlega nadzorowi Komisji Nadzoru Finansowego.</t>
  </si>
  <si>
    <t>Dodatkowo:</t>
  </si>
  <si>
    <t>Do niniejszej umowy ubezpieczenia mają zastosowanie ogólne warunki ubezpieczenia odpowiedzialności cywilnej ustalone uchwałą nr UZ/187/2009 z dnia 7 maja 2009 r. Zarządu Powszechnego Zakładu Ubezpieczeń Spółki Akcyjnej, ze zmianami ustalonymi uchwałą nr UZ/421/2010 z dnia 26 listopada 2010 r., nr UZ/63/2012 z dnia 27 lutego 2012 r., nr UZ/393/2015 z dnia 17 grudnia 2015 r. Ubezpieczający potwierdza, że ww. warunki ubezpieczenia otrzymał przed zawarciem umowy ubezpieczenia.</t>
  </si>
  <si>
    <t>Do niniejszej umowy ubezpieczenia mają zastosowanie ogólne warunki ubezpieczenia odpowiedzialności cywilnej zawodowej ustalone uchwałą nr UZ/351/2007 z dnia 28 czerwca 2007 r. Zarządu Powszechnego Zakładu Ubezpieczeń Spółki Akcyjnej, ze zmianami nr UZ/421/2010 z dnia 26 listopada 2010 r., nr UZ/63/2012 z dnia 27 lutego 2012 r., nr UZ/393/2015 z dnia 17 grudnia 2015 r. Ubezpieczający potwierdza, że ww. warunki ubezpieczenia otrzymał przed zawarciem umowy ubezpieczenia.</t>
  </si>
  <si>
    <r>
      <t>Postanowienia dodatkowe i odmienne do</t>
    </r>
    <r>
      <rPr>
        <sz val="8"/>
        <color indexed="8"/>
        <rFont val="Arial"/>
        <family val="2"/>
      </rPr>
      <t xml:space="preserve"> ogólnych warunków ubezpieczenia  odpowiedzialności cywilnej ustalonych uchwałą nr UZ/187/2009 z 7 maja 2009 r. Zarządu Powszechnego Zakładu Ubezpieczeń Spółki Akcyjnej, ze zmianami ustalonymi uchwałą nr UZ/421/2010 z 26 listopada 2010 r., nr UZ/63/2012 z 27 lutego 2012 r., nr UZ/393/2015 z 17 grudnia 2015 r.</t>
    </r>
  </si>
  <si>
    <t>Adres biura</t>
  </si>
  <si>
    <r>
      <rPr>
        <b/>
        <sz val="10"/>
        <color indexed="8"/>
        <rFont val="Arial"/>
        <family val="2"/>
      </rPr>
      <t>Postanowienia dodatkowe i odmienne</t>
    </r>
    <r>
      <rPr>
        <b/>
        <sz val="7.5"/>
        <color indexed="8"/>
        <rFont val="Arial"/>
        <family val="2"/>
      </rPr>
      <t xml:space="preserve"> do</t>
    </r>
    <r>
      <rPr>
        <sz val="7.5"/>
        <color indexed="8"/>
        <rFont val="Arial"/>
        <family val="2"/>
      </rPr>
      <t xml:space="preserve"> ogólnych warunków ubezpieczenia odpowiedzialności cywilnej zawodowej ustalonych uchwałą nr UZ/351/2007 z 28 czerwca 2007 r. Zarządu Powszechnego Zakładu Ubezpieczeń Spółki Akcyjnej, ze zmianami ustalonymi uchwałą nr UZ/421/2010 z 26 listopada 2010 r., nr UZ/63/2012 z 27 lutego 2012 r., nr UZ/393/2015 z 17 grudnia 2015 r.</t>
    </r>
  </si>
  <si>
    <t xml:space="preserve">Polisa Nr </t>
  </si>
  <si>
    <t xml:space="preserve">do polisy Nr </t>
  </si>
  <si>
    <r>
      <t xml:space="preserve">Ubezpieczenie </t>
    </r>
    <r>
      <rPr>
        <sz val="7"/>
        <color indexed="8"/>
        <rFont val="Arial"/>
        <family val="2"/>
      </rPr>
      <t xml:space="preserve">nowe / </t>
    </r>
    <r>
      <rPr>
        <strike/>
        <sz val="7"/>
        <color indexed="8"/>
        <rFont val="Arial"/>
        <family val="2"/>
      </rPr>
      <t>wznowione</t>
    </r>
    <r>
      <rPr>
        <sz val="7"/>
        <color indexed="8"/>
        <rFont val="Arial"/>
        <family val="2"/>
      </rPr>
      <t>*)</t>
    </r>
  </si>
  <si>
    <t>Nr ostatniej polisy OC dział. gosp.</t>
  </si>
  <si>
    <t>Nr ostatniej polisy OC zawodowej</t>
  </si>
  <si>
    <t>Pełnomocnictwo brokerskie</t>
  </si>
  <si>
    <t>złożone w dniu</t>
  </si>
  <si>
    <t>w miejscu</t>
  </si>
  <si>
    <t>imię i nazwisko reprezentanta</t>
  </si>
  <si>
    <t>§1. Klient udziela Brokerowi pełnomocnictwa do wykonywania czynności brokerskich w zakresie pośrednictwa ubezpieczeniowego.</t>
  </si>
  <si>
    <t>§2. Przedmiotem niniejszego pełnomocnictwa jest wykonywanie przez Brokera czynności w zakresie:</t>
  </si>
  <si>
    <t>ubezpieczenia odpowiedzialności cywilnej przedsiębiorcy oraz odpowiedzialności cywilnej zawodowej podmiotu wykonującego działalność geodezyjno-kartograficzną</t>
  </si>
  <si>
    <t>§3. Klient upoważnia Brokera do reprezentowania go wobec zakładów ubezpieczeń w sprawach związanych z umowami ubezpieczenia wymienionymi w §2, w szczególności zaś do:</t>
  </si>
  <si>
    <t>poszukiwania ochrony ubezpieczeniowej, tj. występowania do zakładów ubezpieczeń z zapytaniami oraz zbierania ofert ubezpieczenia,</t>
  </si>
  <si>
    <t>negocjowania warunków umów ubezpieczenia oferowanych przez zakłady ubezpieczeń, tj. zakresu ochrony, stawek ubezpieczeniowych, wysokości składek i sposobu ich płatności,</t>
  </si>
  <si>
    <t>doprowadzenia do zawarcia umów ubezpieczenia oraz podpisywania tych umów w imieniu Klienta,</t>
  </si>
  <si>
    <t>pobierania dokumentacji ubezpieczeniowej, w tym wniosków, polis, formularzy oceny ryzyka,</t>
  </si>
  <si>
    <t>wykonywania umów ubezpieczenia, w tym zgłaszania w imieniu Klienta szkód i roszczeń odszkodowawczych oraz składania i odbierania dokumentów związanych z procesem likwidacji szkód,</t>
  </si>
  <si>
    <t>udziału w negocjacjach dotyczących wysokości odszkodowań i świadczeń należnych Klientowi z tytułu umów ubezpieczenia zawartych za pośrednictwem Brokera,</t>
  </si>
  <si>
    <t>odstępowania i wypowiadania umów ubezpieczenia, w tym o charakterze obowiązkowym.</t>
  </si>
  <si>
    <t>§4. W ramach przedmiotu pełnomocnictwa określonego w §2 Broker zobowiązany jest również do:</t>
  </si>
  <si>
    <t>prowadzenia ewidencji zawartych umów oraz informowania o terminach wznowień i opłaty składek,</t>
  </si>
  <si>
    <t>udzielania porad, konsultacji i innej pomocy,</t>
  </si>
  <si>
    <t>zachowania w tajemnicy informacji uzyskanych w związku z wykonywaniem czynności brokerskich, również po wygaśnięciu pełnomocnictwa (zastrzeżenie nie dotyczy zakładów ubezpieczeń).</t>
  </si>
  <si>
    <t>§5. W zakresie udzielonego pełnomocnictwa określonego w §2 Klient zobowiązuje się do:</t>
  </si>
  <si>
    <t xml:space="preserve">przekazywania Brokerowi informacji niezbędnych do wykonywania czynności brokerskich, udostępnienia dokumentacji dotyczącej przedmiotu ubezpieczenia, a także informowania na bieżąco o zmianach mających wpływ na ochronę ubezpieczeniową, </t>
  </si>
  <si>
    <t>nieudostępniania innym podmiotom wykonującym działalność brokerską, agentowi ubezpieczeniowemu, zakładowi ubezpieczeń w zakresie wykonywanych czynności sprzedaży bezpośredniej, opracowań i materiałów przygotowanych przez Brokera w związku z wykonywaniem niniejszej umowy (zastrzeżenie to dotyczy zarówno okresu trwania pełnomocnictwa, jak i po jego wygaśnięciu),</t>
  </si>
  <si>
    <t>informowania o ofertach otrzymanych od innych pośredników, które Klient pozyskał przed udzieleniem Brokerowi niniejszego pełnomocnictwa.</t>
  </si>
  <si>
    <t>Podpis Klienta</t>
  </si>
  <si>
    <t>odwołania go przez Klienta, które może nastąpić w każdym czasie, jednak nie później niż miesiąc przed wygaśnięciem aktywnej umowy ubezpieczenia zawartej za pośrednictwem Brokera,</t>
  </si>
  <si>
    <t>wypowiedzenia go przez Brokera, które może nastąpić w razie zaistnienia poniższych sytuacji, jeśli Klient:
– nie dostarczył Brokerowi danych niezbędnych do zawarcia lub wznowienia umowy ubezpieczenia, o które to dane Broker pytał Klienta w korespondencji,
– zrezygnował ze wznowienia umowy ubezpieczenia powiadamiając o tym Brokera, ale sam nie odwołał udzielonego pełnomocnictwa,
– zrezygnował ze wznowienia umowy ubezpieczenia niepowiadamiając o tym  Brokera i sam nie odwołał udzielonego pełnomocnictwa,
– nie dostarczył Brokerowi oryginału Pełnomocnictwa brokerskiego,
– nie opłacił składki z tytułu zawartej umowy ubezpieczenia do momentu jej wygaśnięcia.</t>
  </si>
  <si>
    <t>Odwołanie pełnomocnictwa przez Klienta lub wypowiedzenie go przez Brokera wymaga formy pisemnej.</t>
  </si>
  <si>
    <t>Pieczątka i czytelny podpis Klienta</t>
  </si>
  <si>
    <t>Adres</t>
  </si>
  <si>
    <t xml:space="preserve">przez (pełna nazwa firmy) </t>
  </si>
  <si>
    <t>adres (siedziby)</t>
  </si>
  <si>
    <t>§7. Wynagrodzenie dla Brokera za pracę w związku z wykonywaniem czynności brokerskich uwzględnione jest w kwocie składki płaconej przez Klienta z tytułu zawartej umowy ubezpieczenia i wypłacane jest Brokerowi przez zakład ubezpieczeń. W razie braku płatności przez Klienta składki ubezpieczeniowej, Brokerowi przysługuje prawo żądania od Klienta zapłaty kwoty, jaką Broker uzyskałby od zakładu ubezpieczeń, gdyby składka została opłacona.</t>
  </si>
  <si>
    <t>§8. Pełnomocnictwo udzielane jest na czas niekreślony i ważne jest do dnia:</t>
  </si>
  <si>
    <t>§9. W razie wcześniejszego udzielenia przez Klienta pełnomocnictwa w zakresie określonym §2 lub pełnomocnictwa ogólnego, które to pełnomocnictwo (zwane wcześniej Zleceniem brokerskim) nadal jest aktywne i nie zostało odwołane przez Klienta lub wypowiedziane przez Brokera, udzielenie niniejszego pełnomocnictwa stanowi jednoczesne odwołanie wcześniej udzielonego pełnomocnictwa.</t>
  </si>
  <si>
    <t>§6. Klient oświadcza, że rezygnuje z analizy jego potrzeb oraz ochrony ubezpieczeniowej, które dotyczą pozostałych ryzyk niewymienionych w §2.</t>
  </si>
  <si>
    <t>Odpowiedzialność za szkody w zabytkowych budynkach lub budowlach</t>
  </si>
  <si>
    <t>szkody w zabytkach</t>
  </si>
  <si>
    <t>Nazwa firmy</t>
  </si>
  <si>
    <t>RP</t>
  </si>
  <si>
    <t>EUROPA</t>
  </si>
  <si>
    <t>*) Nie wcześniej niż od następnego dnia roboczego po dniu dostarczenia do Brokera kopie wszystkich dokumentów</t>
  </si>
  <si>
    <r>
      <rPr>
        <b/>
        <sz val="8"/>
        <rFont val="Arial"/>
        <family val="2"/>
      </rPr>
      <t>Przychód netto</t>
    </r>
    <r>
      <rPr>
        <sz val="8"/>
        <rFont val="Arial"/>
        <family val="2"/>
      </rPr>
      <t xml:space="preserve"> (bez podatku VAT) za ostatni rok obrachunkowy</t>
    </r>
  </si>
  <si>
    <r>
      <rPr>
        <b/>
        <sz val="8"/>
        <rFont val="Arial"/>
        <family val="2"/>
      </rPr>
      <t xml:space="preserve">Dotychczasowy okres ubezpieczenia OC firmy </t>
    </r>
    <r>
      <rPr>
        <sz val="8"/>
        <rFont val="Arial"/>
        <family val="2"/>
      </rPr>
      <t>- do komórki obok należy wpisać datę początkową wcześniejszych umów. Brak wpisu traktowany będzie jako brak umów</t>
    </r>
  </si>
  <si>
    <r>
      <rPr>
        <b/>
        <sz val="8"/>
        <rFont val="Arial"/>
        <family val="2"/>
      </rPr>
      <t xml:space="preserve">Szkody i roszczenia zaistniałe w ciągu ostatnich 3 lat w zakresie OC firmy </t>
    </r>
    <r>
      <rPr>
        <sz val="8"/>
        <rFont val="Arial"/>
        <family val="2"/>
      </rPr>
      <t>- do komórki obok należy wpisać ich liczbę. Brak wpisu traktowany będzie jako deklaracja braku szkód i roszczeń</t>
    </r>
  </si>
  <si>
    <r>
      <rPr>
        <b/>
        <sz val="8"/>
        <rFont val="Arial"/>
        <family val="2"/>
      </rPr>
      <t xml:space="preserve">Opis szkód i roszczeń </t>
    </r>
    <r>
      <rPr>
        <sz val="8"/>
        <rFont val="Arial"/>
        <family val="2"/>
      </rPr>
      <t>(ilość/rok/
rodzaj/wartość odszkodowania)</t>
    </r>
  </si>
  <si>
    <r>
      <rPr>
        <b/>
        <sz val="8"/>
        <rFont val="Arial"/>
        <family val="2"/>
      </rPr>
      <t>Ubezpieczający prowadzi działalność wyłącznie w zakresie geodezji i kartografii</t>
    </r>
    <r>
      <rPr>
        <sz val="8"/>
        <rFont val="Arial"/>
        <family val="2"/>
      </rPr>
      <t xml:space="preserve"> (PKD 71.12.Z Działalność w zakresie inżynierii i związane z nią doradztwo techniczne)</t>
    </r>
  </si>
  <si>
    <r>
      <rPr>
        <b/>
        <sz val="8"/>
        <rFont val="Arial"/>
        <family val="2"/>
      </rPr>
      <t>Ubezpieczający powierza podwykonawcom (przedsiębiorcom) wykonanie prac geodezyjnych</t>
    </r>
    <r>
      <rPr>
        <sz val="8"/>
        <rFont val="Arial"/>
        <family val="2"/>
      </rPr>
      <t xml:space="preserve"> wymagających posiadania uprawnień zawodowych</t>
    </r>
  </si>
  <si>
    <r>
      <rPr>
        <b/>
        <sz val="8"/>
        <rFont val="Arial"/>
        <family val="2"/>
      </rPr>
      <t xml:space="preserve">Ubezpieczający zatrudnia pracowników </t>
    </r>
    <r>
      <rPr>
        <sz val="8"/>
        <rFont val="Arial"/>
        <family val="2"/>
      </rPr>
      <t>czyli</t>
    </r>
    <r>
      <rPr>
        <b/>
        <sz val="8"/>
        <rFont val="Arial"/>
        <family val="2"/>
      </rPr>
      <t xml:space="preserve"> </t>
    </r>
    <r>
      <rPr>
        <sz val="8"/>
        <rFont val="Arial"/>
        <family val="2"/>
      </rPr>
      <t xml:space="preserve">osoby fizyczne zatrudnione m.in. na podstawie umowy o pracę lub umowy cywilnoprawnej (np. zlecenia, o dzieło)  </t>
    </r>
  </si>
  <si>
    <r>
      <rPr>
        <b/>
        <sz val="8"/>
        <rFont val="Arial"/>
        <family val="2"/>
      </rPr>
      <t xml:space="preserve">Ubezpieczający wynajmuje nieruchomość </t>
    </r>
    <r>
      <rPr>
        <sz val="8"/>
        <rFont val="Arial"/>
        <family val="2"/>
      </rPr>
      <t>na cele biurowe od osoby trzeciej</t>
    </r>
  </si>
  <si>
    <r>
      <rPr>
        <b/>
        <sz val="8"/>
        <rFont val="Arial"/>
        <family val="2"/>
      </rPr>
      <t>Ubezpieczający wynajmuje ruchomości</t>
    </r>
    <r>
      <rPr>
        <sz val="8"/>
        <rFont val="Arial"/>
        <family val="2"/>
      </rPr>
      <t xml:space="preserve"> (np. sprzęt pomiarowy, kontenery) od osób trzecich</t>
    </r>
  </si>
  <si>
    <r>
      <t>Ubezpieczający pobiera od osób trzecich oryginały dokumentów</t>
    </r>
    <r>
      <rPr>
        <sz val="8"/>
        <rFont val="Arial"/>
        <family val="2"/>
      </rPr>
      <t xml:space="preserve"> (np. mapy, operaty)</t>
    </r>
  </si>
  <si>
    <r>
      <rPr>
        <b/>
        <sz val="8"/>
        <rFont val="Arial"/>
        <family val="2"/>
      </rPr>
      <t>Przedmiotem wykonywanych usług są</t>
    </r>
    <r>
      <rPr>
        <sz val="8"/>
        <rFont val="Arial"/>
        <family val="2"/>
      </rPr>
      <t xml:space="preserve"> </t>
    </r>
    <r>
      <rPr>
        <b/>
        <sz val="8"/>
        <rFont val="Arial"/>
        <family val="2"/>
      </rPr>
      <t>zabytkowe</t>
    </r>
    <r>
      <rPr>
        <sz val="8"/>
        <rFont val="Arial"/>
        <family val="2"/>
      </rPr>
      <t xml:space="preserve"> budynki lub budowle</t>
    </r>
  </si>
  <si>
    <r>
      <t xml:space="preserve">SG
</t>
    </r>
    <r>
      <rPr>
        <sz val="6.3"/>
        <rFont val="Arial"/>
        <family val="2"/>
      </rPr>
      <t>(suma gwarancyjna)</t>
    </r>
  </si>
  <si>
    <t>Rozszerzony (fakultatywny) zakres ubezpieczenia
WYBIERZ OPCJĘ "TAK" LUB WARTOŚĆ SG, JEŚLI KLAUZULA MA ZOSTAĆ WŁĄCZONA</t>
  </si>
  <si>
    <r>
      <t xml:space="preserve">zwanego dalej </t>
    </r>
    <r>
      <rPr>
        <b/>
        <sz val="10"/>
        <rFont val="Times New Roman"/>
        <family val="1"/>
      </rPr>
      <t>Klientem</t>
    </r>
  </si>
  <si>
    <r>
      <t xml:space="preserve">dla brokera ubezpieczeniowego </t>
    </r>
    <r>
      <rPr>
        <b/>
        <sz val="10"/>
        <rFont val="Times New Roman"/>
        <family val="1"/>
      </rPr>
      <t>GeaBroker Maria Rokoszewska</t>
    </r>
    <r>
      <rPr>
        <sz val="10"/>
        <rFont val="Times New Roman"/>
        <family val="1"/>
      </rPr>
      <t xml:space="preserve"> z siedzibą w Legionowie przy ul. Husarskiej 15/10, posiadającego zezwolenie Komisji Nadzoru Finansowego nr 1539/08 na wykonywanie działalności brokerskiej w zakresie ubezpieczeń,  zwanego dalej </t>
    </r>
    <r>
      <rPr>
        <b/>
        <sz val="10"/>
        <rFont val="Times New Roman"/>
        <family val="1"/>
      </rPr>
      <t>Brokerem</t>
    </r>
    <r>
      <rPr>
        <sz val="10"/>
        <rFont val="Times New Roman"/>
        <family val="1"/>
      </rPr>
      <t>.</t>
    </r>
  </si>
  <si>
    <t>Pytania</t>
  </si>
  <si>
    <t>Przychody</t>
  </si>
  <si>
    <t>Kontynuacja</t>
  </si>
  <si>
    <t>Szkody</t>
  </si>
  <si>
    <t>Zwyżka za szkody</t>
  </si>
  <si>
    <t>Rodzaj dział.</t>
  </si>
  <si>
    <t>OC dział</t>
  </si>
  <si>
    <t>OC zawod</t>
  </si>
  <si>
    <r>
      <rPr>
        <b/>
        <u val="single"/>
        <sz val="8"/>
        <color indexed="10"/>
        <rFont val="Arial"/>
        <family val="2"/>
      </rPr>
      <t>UWAGA!</t>
    </r>
    <r>
      <rPr>
        <b/>
        <sz val="8"/>
        <color indexed="10"/>
        <rFont val="Arial"/>
        <family val="2"/>
      </rPr>
      <t xml:space="preserve"> Włączenie ochrony zgodnie z rekomendacją wymaga w Rozszerzonym (fakultatywnym) zakresie ubezpieczenia wskazania opcji TAK lub wybrania wysokości SG dla każdej z klauzul dodatkowych</t>
    </r>
  </si>
  <si>
    <r>
      <t>UWAGA!!!</t>
    </r>
    <r>
      <rPr>
        <b/>
        <sz val="8"/>
        <color indexed="10"/>
        <rFont val="Arial"/>
        <family val="2"/>
      </rPr>
      <t xml:space="preserve"> Proszę </t>
    </r>
    <r>
      <rPr>
        <b/>
        <u val="single"/>
        <sz val="8"/>
        <color indexed="10"/>
        <rFont val="Arial"/>
        <family val="2"/>
      </rPr>
      <t>KOMPUTEROWO</t>
    </r>
    <r>
      <rPr>
        <b/>
        <sz val="8"/>
        <color indexed="10"/>
        <rFont val="Arial"/>
        <family val="2"/>
      </rPr>
      <t xml:space="preserve"> wypełnić pola zaznaczone kolorem żółtym.</t>
    </r>
  </si>
  <si>
    <t>Składka za prac. - do 9 osób</t>
  </si>
  <si>
    <t>Składka za prac. - powyżej 9 osób</t>
  </si>
  <si>
    <r>
      <t xml:space="preserve">Klauzula OC pracodawcy </t>
    </r>
    <r>
      <rPr>
        <sz val="8"/>
        <rFont val="Arial"/>
        <family val="2"/>
      </rPr>
      <t>- klauzula włącza odpowiedzialność za szkody, których doznali pracownicy, za które odpowiedzialny lub współodpowiedzialny jest pracodawca. SG (limit odpowiedzialności) równa jest SG zakresu podstawowego</t>
    </r>
  </si>
  <si>
    <r>
      <t>Klauzula OC najemcy nieruchomości</t>
    </r>
    <r>
      <rPr>
        <sz val="8"/>
        <rFont val="Arial"/>
        <family val="2"/>
      </rPr>
      <t xml:space="preserve"> (np. biura) - klauzula włącza odpowiedzialność za szkody w wynajmowanych nieruchomościach</t>
    </r>
  </si>
  <si>
    <r>
      <t>Klauzula OC najemcy ruchomości</t>
    </r>
    <r>
      <rPr>
        <sz val="8"/>
        <rFont val="Arial"/>
        <family val="2"/>
      </rPr>
      <t xml:space="preserve"> (np. sprzętu) - klauzula włącza odpowiedzialność za szkody w wynajmowanych ruchomościach</t>
    </r>
  </si>
  <si>
    <r>
      <t>Klauzula OC najemcy nieruchomości i ruchomości</t>
    </r>
    <r>
      <rPr>
        <sz val="8"/>
        <rFont val="Arial"/>
        <family val="2"/>
      </rPr>
      <t xml:space="preserve"> (np. biura lub sprzętu) - klauzula włącza odpowiedzialność za szkody wyrządzone w wynajmowanych nieruchomościach lub ruchomościach</t>
    </r>
  </si>
  <si>
    <r>
      <t>Klauzula OC za szkody w dokumentach</t>
    </r>
    <r>
      <rPr>
        <sz val="8"/>
        <rFont val="Arial"/>
        <family val="2"/>
      </rPr>
      <t xml:space="preserve"> (np. z zasobu geodezyjnego) - klauzula włącza odpowiedzialność za szkody w dokumentach</t>
    </r>
  </si>
  <si>
    <t>OC zaw - kl. podw bez regresu</t>
  </si>
  <si>
    <t>WŁĄCZONO, SG jest równa SG zakresu podstaw.</t>
  </si>
  <si>
    <r>
      <rPr>
        <b/>
        <sz val="8"/>
        <rFont val="Arial"/>
        <family val="2"/>
      </rPr>
      <t>Ubezpieczenie OC ogólnej</t>
    </r>
    <r>
      <rPr>
        <sz val="8"/>
        <rFont val="Arial"/>
        <family val="2"/>
      </rPr>
      <t xml:space="preserve"> (delikt/kontrakt) z włączoną odpowiedzialnością za szkody wyrządzone przez podwykonawców
</t>
    </r>
    <r>
      <rPr>
        <b/>
        <sz val="8"/>
        <rFont val="Arial"/>
        <family val="2"/>
      </rPr>
      <t>Ubezpieczenie</t>
    </r>
    <r>
      <rPr>
        <sz val="8"/>
        <rFont val="Arial"/>
        <family val="2"/>
      </rPr>
      <t xml:space="preserve"> </t>
    </r>
    <r>
      <rPr>
        <b/>
        <sz val="8"/>
        <rFont val="Arial"/>
        <family val="2"/>
      </rPr>
      <t>OC zawodowej</t>
    </r>
    <r>
      <rPr>
        <sz val="8"/>
        <rFont val="Arial"/>
        <family val="2"/>
      </rPr>
      <t xml:space="preserve"> obejmujące usługi w zakresie prac geodezyjno-kartograficznych z włączoną odpowiedzialnością za szkody wyrządzone przez podwykonawców</t>
    </r>
  </si>
  <si>
    <r>
      <t xml:space="preserve">WNIOSEK O UBEZPIECZENIE
odpowiedzialności cywilnej ogólnej oraz zawodowej
</t>
    </r>
    <r>
      <rPr>
        <sz val="10"/>
        <rFont val="Arial"/>
        <family val="2"/>
      </rPr>
      <t>w ramach programu przeznaczonego dla firm geodezyjnych i kartograficznych</t>
    </r>
  </si>
  <si>
    <t>klauzula OC za szkody poza terenem RP</t>
  </si>
  <si>
    <r>
      <t xml:space="preserve">Klauzula podwykonawców bez prawa do regresu (dotyczy ubezpieczenia OC zawodowej). </t>
    </r>
    <r>
      <rPr>
        <u val="single"/>
        <sz val="8"/>
        <rFont val="Arial"/>
        <family val="2"/>
      </rPr>
      <t>Niewłączenie klauzuli spowoduje, że zakład ubezpieczeń najpierw wypłaci odszkodowanie poszkodowanemu, a później będzie mógł żądać zwrotu wypłaconego odszkodowania od podwykonawcy (przedsiębiorcy) odpowiedzialnego za szkodę</t>
    </r>
  </si>
  <si>
    <r>
      <t>Ubezpieczający prowadzi działalność wyłącznie na terenie RP</t>
    </r>
    <r>
      <rPr>
        <sz val="8"/>
        <rFont val="Arial"/>
        <family val="2"/>
      </rPr>
      <t xml:space="preserve"> albo na terytorium </t>
    </r>
    <r>
      <rPr>
        <b/>
        <sz val="8"/>
        <rFont val="Arial"/>
        <family val="2"/>
      </rPr>
      <t>państw Unii Europejskiej oraz Wielkiej Brytanii, Islandii, Norwegii i Szwajcarii</t>
    </r>
  </si>
  <si>
    <t>Kalkulator przeznaczony jest dla firm, które w ubiegłym roku osiągnęły przychód w wysokości do  3.000.000 zł oraz w ciągu 3 ostatnich lat nie miały szkód i roszczeń o wypłatę odszkodowania</t>
  </si>
  <si>
    <t>Podstawowy (obligatoryjny) zakres ubezpieczenia, ochrona na terenie RP</t>
  </si>
  <si>
    <r>
      <t xml:space="preserve">Szkody w zabytkowych budynkach lub budowlach </t>
    </r>
    <r>
      <rPr>
        <sz val="8"/>
        <rFont val="Arial"/>
        <family val="2"/>
      </rPr>
      <t>UWAGA! Brak możliwości włączenia ochrony za szkody w zabytkowym drzewostanie</t>
    </r>
  </si>
  <si>
    <r>
      <t xml:space="preserve">Bezszkodowa kontynuacja </t>
    </r>
    <r>
      <rPr>
        <sz val="8"/>
        <rFont val="Arial"/>
        <family val="2"/>
      </rPr>
      <t>umowy ubezpieczenia (</t>
    </r>
    <r>
      <rPr>
        <u val="single"/>
        <sz val="8"/>
        <rFont val="Arial"/>
        <family val="2"/>
      </rPr>
      <t>bez przerwy</t>
    </r>
    <r>
      <rPr>
        <sz val="8"/>
        <rFont val="Arial"/>
        <family val="2"/>
      </rPr>
      <t>)</t>
    </r>
  </si>
  <si>
    <t>OC zaw</t>
  </si>
  <si>
    <t>Klauzula OC za szkody powstałe poza terenem RP</t>
  </si>
  <si>
    <r>
      <t xml:space="preserve">Klauzula OC za szkody zaistniałe poza granicami RP </t>
    </r>
    <r>
      <rPr>
        <sz val="8"/>
        <rFont val="Arial"/>
        <family val="2"/>
      </rPr>
      <t>na terytorium Unii Europejskiej oraz Wielkiej Brytanii, Islandii, Norwegii i Szwajcarii</t>
    </r>
  </si>
  <si>
    <t>UBEZPIECZAJĄCY</t>
  </si>
  <si>
    <t>ROCZNY OKRES UBEZPIECZENIA ROZPOCZYNA SIĘ OD*</t>
  </si>
  <si>
    <r>
      <t>OŚWIADCZENIE UBEZPIECZAJĄCEGO</t>
    </r>
  </si>
  <si>
    <t>REKOMENDOWANY ZAKRES OCHRONY</t>
  </si>
  <si>
    <t>do 10.000 - 1,2</t>
  </si>
  <si>
    <t>10.000-40.000 - 1,3</t>
  </si>
  <si>
    <t>Szkody do 10.000</t>
  </si>
  <si>
    <t>Szkody 10.000-40.000</t>
  </si>
  <si>
    <t>Szkody 40.000-50.000</t>
  </si>
  <si>
    <t>UBEZPIECZONY - wspólnik spółki cywilnej</t>
  </si>
  <si>
    <t>Imię i nazwisko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</si>
</sst>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0"/>
    <numFmt numFmtId="168" formatCode="[$-415]d\ mmmm\ yyyy"/>
    <numFmt numFmtId="169" formatCode="yyyy/mm/dd;@"/>
    <numFmt numFmtId="170" formatCode="#,##0.0"/>
  </numFmts>
  <fonts count="108">
    <font>
      <sz val="11"/>
      <color theme="1"/>
      <name val="Czcionka tekstu podstawowego"/>
      <family val="2"/>
    </font>
    <font>
      <sz val="11"/>
      <color indexed="8"/>
      <name val="Czcionka tekstu podstawowego"/>
      <family val="2"/>
    </font>
    <font>
      <sz val="8"/>
      <color indexed="8"/>
      <name val="Arial"/>
      <family val="2"/>
    </font>
    <font>
      <sz val="8"/>
      <name val="Tahoma"/>
      <family val="2"/>
    </font>
    <font>
      <b/>
      <sz val="8"/>
      <name val="Tahoma"/>
      <family val="2"/>
    </font>
    <font>
      <b/>
      <sz val="8"/>
      <color indexed="8"/>
      <name val="Arial"/>
      <family val="2"/>
    </font>
    <font>
      <b/>
      <sz val="10"/>
      <name val="Arial"/>
      <family val="2"/>
    </font>
    <font>
      <b/>
      <sz val="8"/>
      <name val="Arial"/>
      <family val="2"/>
    </font>
    <font>
      <sz val="8"/>
      <name val="Arial"/>
      <family val="2"/>
    </font>
    <font>
      <sz val="10"/>
      <name val="Arial"/>
      <family val="2"/>
    </font>
    <font>
      <sz val="10"/>
      <color indexed="8"/>
      <name val="Arial"/>
      <family val="2"/>
    </font>
    <font>
      <strike/>
      <sz val="7"/>
      <color indexed="8"/>
      <name val="Arial"/>
      <family val="2"/>
    </font>
    <font>
      <sz val="7"/>
      <color indexed="8"/>
      <name val="Arial"/>
      <family val="2"/>
    </font>
    <font>
      <sz val="6"/>
      <color indexed="8"/>
      <name val="Arial"/>
      <family val="2"/>
    </font>
    <font>
      <strike/>
      <sz val="8"/>
      <color indexed="8"/>
      <name val="Arial"/>
      <family val="2"/>
    </font>
    <font>
      <vertAlign val="superscript"/>
      <sz val="7"/>
      <color indexed="8"/>
      <name val="Arial"/>
      <family val="2"/>
    </font>
    <font>
      <b/>
      <sz val="7"/>
      <color indexed="8"/>
      <name val="Arial"/>
      <family val="2"/>
    </font>
    <font>
      <b/>
      <strike/>
      <sz val="7"/>
      <color indexed="8"/>
      <name val="Arial"/>
      <family val="2"/>
    </font>
    <font>
      <sz val="11"/>
      <name val="Arial"/>
      <family val="2"/>
    </font>
    <font>
      <sz val="8"/>
      <color indexed="8"/>
      <name val="Times New Roman"/>
      <family val="1"/>
    </font>
    <font>
      <b/>
      <sz val="8"/>
      <color indexed="8"/>
      <name val="Times New Roman"/>
      <family val="1"/>
    </font>
    <font>
      <u val="single"/>
      <sz val="8"/>
      <name val="Tahoma"/>
      <family val="2"/>
    </font>
    <font>
      <u val="single"/>
      <sz val="8"/>
      <name val="Arial"/>
      <family val="2"/>
    </font>
    <font>
      <sz val="11"/>
      <name val="Czcionka tekstu podstawowego"/>
      <family val="2"/>
    </font>
    <font>
      <b/>
      <u val="single"/>
      <sz val="8"/>
      <name val="Arial"/>
      <family val="2"/>
    </font>
    <font>
      <b/>
      <sz val="10"/>
      <color indexed="8"/>
      <name val="Arial"/>
      <family val="2"/>
    </font>
    <font>
      <b/>
      <sz val="7.5"/>
      <color indexed="8"/>
      <name val="Arial"/>
      <family val="2"/>
    </font>
    <font>
      <sz val="7.5"/>
      <color indexed="8"/>
      <name val="Arial"/>
      <family val="2"/>
    </font>
    <font>
      <sz val="9"/>
      <name val="Arial"/>
      <family val="2"/>
    </font>
    <font>
      <b/>
      <u val="single"/>
      <sz val="8"/>
      <color indexed="10"/>
      <name val="Arial"/>
      <family val="2"/>
    </font>
    <font>
      <b/>
      <sz val="8"/>
      <color indexed="10"/>
      <name val="Arial"/>
      <family val="2"/>
    </font>
    <font>
      <sz val="6.3"/>
      <name val="Arial"/>
      <family val="2"/>
    </font>
    <font>
      <b/>
      <sz val="9"/>
      <name val="Arial"/>
      <family val="2"/>
    </font>
    <font>
      <sz val="6"/>
      <name val="Arial"/>
      <family val="2"/>
    </font>
    <font>
      <i/>
      <sz val="7"/>
      <name val="Arial"/>
      <family val="2"/>
    </font>
    <font>
      <sz val="12"/>
      <name val="Arial"/>
      <family val="2"/>
    </font>
    <font>
      <b/>
      <sz val="14"/>
      <name val="Times New Roman"/>
      <family val="1"/>
    </font>
    <font>
      <sz val="10"/>
      <name val="Times New Roman"/>
      <family val="1"/>
    </font>
    <font>
      <b/>
      <sz val="10"/>
      <name val="Times New Roman"/>
      <family val="1"/>
    </font>
    <font>
      <sz val="7"/>
      <name val="Arial"/>
      <family val="2"/>
    </font>
    <font>
      <b/>
      <sz val="9"/>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20"/>
      <color indexed="8"/>
      <name val="Arial Narrow"/>
      <family val="2"/>
    </font>
    <font>
      <b/>
      <sz val="7"/>
      <color indexed="9"/>
      <name val="Arial"/>
      <family val="2"/>
    </font>
    <font>
      <sz val="7"/>
      <color indexed="9"/>
      <name val="Arial"/>
      <family val="2"/>
    </font>
    <font>
      <sz val="18"/>
      <color indexed="8"/>
      <name val="Arial Narrow"/>
      <family val="2"/>
    </font>
    <font>
      <sz val="11"/>
      <color indexed="8"/>
      <name val="Arial"/>
      <family val="2"/>
    </font>
    <font>
      <b/>
      <sz val="12"/>
      <color indexed="8"/>
      <name val="Arial"/>
      <family val="2"/>
    </font>
    <font>
      <b/>
      <i/>
      <u val="single"/>
      <sz val="7"/>
      <color indexed="8"/>
      <name val="Arial"/>
      <family val="2"/>
    </font>
    <font>
      <i/>
      <sz val="7"/>
      <color indexed="8"/>
      <name val="Arial"/>
      <family val="2"/>
    </font>
    <font>
      <b/>
      <sz val="14"/>
      <color indexed="8"/>
      <name val="Arial"/>
      <family val="2"/>
    </font>
    <font>
      <sz val="9"/>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8"/>
      <color theme="1"/>
      <name val="Arial"/>
      <family val="2"/>
    </font>
    <font>
      <sz val="10"/>
      <color theme="0"/>
      <name val="Arial"/>
      <family val="2"/>
    </font>
    <font>
      <sz val="20"/>
      <color theme="1"/>
      <name val="Arial Narrow"/>
      <family val="2"/>
    </font>
    <font>
      <b/>
      <sz val="7"/>
      <color theme="0"/>
      <name val="Arial"/>
      <family val="2"/>
    </font>
    <font>
      <b/>
      <sz val="7"/>
      <color theme="1"/>
      <name val="Arial"/>
      <family val="2"/>
    </font>
    <font>
      <sz val="7"/>
      <color theme="0"/>
      <name val="Arial"/>
      <family val="2"/>
    </font>
    <font>
      <sz val="7"/>
      <color theme="1"/>
      <name val="Arial"/>
      <family val="2"/>
    </font>
    <font>
      <b/>
      <sz val="10"/>
      <color theme="1"/>
      <name val="Arial"/>
      <family val="2"/>
    </font>
    <font>
      <sz val="6"/>
      <color theme="1"/>
      <name val="Arial"/>
      <family val="2"/>
    </font>
    <font>
      <sz val="18"/>
      <color theme="1"/>
      <name val="Arial Narrow"/>
      <family val="2"/>
    </font>
    <font>
      <sz val="11"/>
      <color theme="1"/>
      <name val="Arial"/>
      <family val="2"/>
    </font>
    <font>
      <b/>
      <sz val="8"/>
      <color theme="1"/>
      <name val="Arial"/>
      <family val="2"/>
    </font>
    <font>
      <sz val="9"/>
      <color theme="1"/>
      <name val="Arial"/>
      <family val="2"/>
    </font>
    <font>
      <b/>
      <u val="single"/>
      <sz val="8"/>
      <color rgb="FFFF0000"/>
      <name val="Arial"/>
      <family val="2"/>
    </font>
    <font>
      <b/>
      <sz val="8"/>
      <color rgb="FFFF0000"/>
      <name val="Arial"/>
      <family val="2"/>
    </font>
    <font>
      <b/>
      <sz val="7.5"/>
      <color theme="1"/>
      <name val="Arial"/>
      <family val="2"/>
    </font>
    <font>
      <b/>
      <sz val="14"/>
      <color theme="1"/>
      <name val="Arial"/>
      <family val="2"/>
    </font>
    <font>
      <b/>
      <i/>
      <u val="single"/>
      <sz val="7"/>
      <color theme="1"/>
      <name val="Arial"/>
      <family val="2"/>
    </font>
    <font>
      <i/>
      <sz val="7"/>
      <color theme="1"/>
      <name val="Arial"/>
      <family val="2"/>
    </font>
    <font>
      <b/>
      <sz val="12"/>
      <color theme="1"/>
      <name val="Arial"/>
      <family val="2"/>
    </font>
    <font>
      <sz val="8"/>
      <color theme="1"/>
      <name val="Times New Roman"/>
      <family val="1"/>
    </font>
    <font>
      <b/>
      <sz val="9"/>
      <color theme="1"/>
      <name val="Arial"/>
      <family val="2"/>
    </font>
    <font>
      <b/>
      <sz val="8"/>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dotted"/>
      <bottom>
        <color indexed="63"/>
      </bottom>
    </border>
    <border>
      <left>
        <color indexed="63"/>
      </left>
      <right style="thin"/>
      <top>
        <color indexed="63"/>
      </top>
      <bottom style="dotted"/>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27" borderId="1" applyNumberFormat="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482">
    <xf numFmtId="0" fontId="0" fillId="0" borderId="0" xfId="0" applyAlignment="1">
      <alignment/>
    </xf>
    <xf numFmtId="3" fontId="84" fillId="0" borderId="10" xfId="0" applyNumberFormat="1" applyFont="1" applyFill="1" applyBorder="1" applyAlignment="1" applyProtection="1">
      <alignment horizontal="center" vertical="center"/>
      <protection hidden="1"/>
    </xf>
    <xf numFmtId="49" fontId="9" fillId="0" borderId="0" xfId="0" applyNumberFormat="1" applyFont="1" applyAlignment="1" applyProtection="1">
      <alignment horizontal="left" vertical="center" wrapText="1"/>
      <protection hidden="1"/>
    </xf>
    <xf numFmtId="0" fontId="85" fillId="0" borderId="10" xfId="0" applyFont="1" applyBorder="1" applyAlignment="1" applyProtection="1">
      <alignment horizontal="left" vertical="center"/>
      <protection hidden="1"/>
    </xf>
    <xf numFmtId="49" fontId="86" fillId="0" borderId="0" xfId="0" applyNumberFormat="1" applyFont="1" applyBorder="1" applyAlignment="1" applyProtection="1">
      <alignment horizontal="center" vertical="center"/>
      <protection hidden="1"/>
    </xf>
    <xf numFmtId="49" fontId="84" fillId="0" borderId="0" xfId="0" applyNumberFormat="1" applyFont="1" applyBorder="1" applyAlignment="1" applyProtection="1">
      <alignment horizontal="center" vertical="center" wrapText="1"/>
      <protection hidden="1"/>
    </xf>
    <xf numFmtId="0" fontId="84"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hidden="1"/>
    </xf>
    <xf numFmtId="49" fontId="9" fillId="0" borderId="0" xfId="0" applyNumberFormat="1" applyFont="1" applyBorder="1" applyAlignment="1" applyProtection="1">
      <alignment horizontal="center" vertical="center" wrapText="1"/>
      <protection hidden="1"/>
    </xf>
    <xf numFmtId="49" fontId="84" fillId="0" borderId="10" xfId="0" applyNumberFormat="1" applyFont="1" applyFill="1" applyBorder="1" applyAlignment="1" applyProtection="1">
      <alignment horizontal="center" vertical="center"/>
      <protection hidden="1"/>
    </xf>
    <xf numFmtId="0" fontId="84"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6" fillId="0" borderId="0" xfId="0" applyFont="1" applyBorder="1" applyAlignment="1" applyProtection="1">
      <alignment horizontal="center" vertical="center"/>
      <protection hidden="1"/>
    </xf>
    <xf numFmtId="0" fontId="84" fillId="0" borderId="0" xfId="0" applyFont="1" applyBorder="1" applyAlignment="1" applyProtection="1">
      <alignment horizontal="center" vertical="top"/>
      <protection hidden="1"/>
    </xf>
    <xf numFmtId="49" fontId="84" fillId="0" borderId="0" xfId="0" applyNumberFormat="1" applyFont="1" applyBorder="1" applyAlignment="1">
      <alignment horizontal="center" vertical="center"/>
    </xf>
    <xf numFmtId="49" fontId="86" fillId="0" borderId="0" xfId="0" applyNumberFormat="1" applyFont="1" applyFill="1" applyBorder="1" applyAlignment="1" applyProtection="1">
      <alignment horizontal="center" vertical="center"/>
      <protection hidden="1"/>
    </xf>
    <xf numFmtId="49" fontId="87" fillId="0" borderId="0" xfId="0" applyNumberFormat="1" applyFont="1" applyBorder="1" applyAlignment="1" applyProtection="1">
      <alignment/>
      <protection hidden="1"/>
    </xf>
    <xf numFmtId="0" fontId="86" fillId="0" borderId="0" xfId="0" applyFont="1" applyFill="1" applyBorder="1" applyAlignment="1" applyProtection="1">
      <alignment horizontal="center" vertical="center"/>
      <protection hidden="1"/>
    </xf>
    <xf numFmtId="0" fontId="84" fillId="0" borderId="10" xfId="0" applyFont="1" applyBorder="1" applyAlignment="1" applyProtection="1">
      <alignment horizontal="center" vertical="center"/>
      <protection hidden="1"/>
    </xf>
    <xf numFmtId="0" fontId="85" fillId="0" borderId="0" xfId="0" applyFont="1" applyBorder="1" applyAlignment="1" applyProtection="1">
      <alignment horizontal="left" vertical="center"/>
      <protection hidden="1"/>
    </xf>
    <xf numFmtId="0" fontId="84" fillId="0" borderId="0" xfId="0" applyFont="1" applyBorder="1" applyAlignment="1" applyProtection="1">
      <alignment horizontal="left" vertical="center"/>
      <protection hidden="1"/>
    </xf>
    <xf numFmtId="49" fontId="88" fillId="0" borderId="0" xfId="0" applyNumberFormat="1" applyFont="1" applyFill="1" applyBorder="1" applyAlignment="1" applyProtection="1">
      <alignment horizontal="center" vertical="center" wrapText="1"/>
      <protection hidden="1"/>
    </xf>
    <xf numFmtId="49" fontId="89" fillId="0" borderId="10" xfId="0" applyNumberFormat="1" applyFont="1" applyBorder="1" applyAlignment="1" applyProtection="1">
      <alignment horizontal="center" vertical="center" wrapText="1"/>
      <protection hidden="1"/>
    </xf>
    <xf numFmtId="49" fontId="89" fillId="0" borderId="0" xfId="0" applyNumberFormat="1" applyFont="1" applyBorder="1" applyAlignment="1" applyProtection="1">
      <alignment horizontal="center" vertical="center" wrapText="1"/>
      <protection hidden="1"/>
    </xf>
    <xf numFmtId="0" fontId="90" fillId="0" borderId="0" xfId="0" applyFont="1" applyFill="1" applyBorder="1" applyAlignment="1" applyProtection="1">
      <alignment horizontal="center" vertical="center"/>
      <protection hidden="1"/>
    </xf>
    <xf numFmtId="0" fontId="91" fillId="0" borderId="10" xfId="0" applyFont="1" applyBorder="1" applyAlignment="1" applyProtection="1">
      <alignment horizontal="center" vertical="center"/>
      <protection hidden="1"/>
    </xf>
    <xf numFmtId="0" fontId="91" fillId="0" borderId="0" xfId="0" applyFont="1" applyBorder="1" applyAlignment="1" applyProtection="1">
      <alignment horizontal="center" vertical="center"/>
      <protection hidden="1"/>
    </xf>
    <xf numFmtId="0" fontId="84" fillId="0" borderId="11" xfId="0" applyFont="1" applyBorder="1" applyAlignment="1" applyProtection="1">
      <alignment horizontal="center" vertical="center"/>
      <protection hidden="1"/>
    </xf>
    <xf numFmtId="0" fontId="84" fillId="0" borderId="12" xfId="0" applyFont="1" applyBorder="1" applyAlignment="1" applyProtection="1">
      <alignment horizontal="center" vertical="center"/>
      <protection hidden="1"/>
    </xf>
    <xf numFmtId="0" fontId="84" fillId="0" borderId="13" xfId="0" applyFont="1" applyBorder="1" applyAlignment="1" applyProtection="1">
      <alignment horizontal="center" vertical="center"/>
      <protection hidden="1"/>
    </xf>
    <xf numFmtId="49" fontId="84" fillId="0" borderId="10" xfId="0" applyNumberFormat="1" applyFont="1" applyBorder="1" applyAlignment="1" applyProtection="1">
      <alignment horizontal="center" vertical="center"/>
      <protection hidden="1"/>
    </xf>
    <xf numFmtId="0" fontId="85" fillId="0" borderId="12" xfId="0" applyFont="1" applyBorder="1" applyAlignment="1" applyProtection="1">
      <alignment horizontal="left" vertical="center"/>
      <protection hidden="1"/>
    </xf>
    <xf numFmtId="0" fontId="84" fillId="0" borderId="14" xfId="0" applyFont="1" applyBorder="1" applyAlignment="1" applyProtection="1">
      <alignment horizontal="center" vertical="center"/>
      <protection hidden="1"/>
    </xf>
    <xf numFmtId="0" fontId="84" fillId="0" borderId="15" xfId="0" applyFont="1" applyBorder="1" applyAlignment="1" applyProtection="1">
      <alignment horizontal="center" vertical="center"/>
      <protection hidden="1"/>
    </xf>
    <xf numFmtId="0" fontId="84" fillId="0" borderId="16" xfId="0" applyFont="1" applyBorder="1" applyAlignment="1" applyProtection="1">
      <alignment horizontal="center" vertical="center"/>
      <protection hidden="1"/>
    </xf>
    <xf numFmtId="0" fontId="84" fillId="0" borderId="15" xfId="0" applyFont="1" applyFill="1" applyBorder="1" applyAlignment="1" applyProtection="1">
      <alignment horizontal="center" vertical="center"/>
      <protection hidden="1"/>
    </xf>
    <xf numFmtId="0" fontId="84" fillId="0" borderId="0" xfId="0" applyFont="1" applyFill="1" applyBorder="1" applyAlignment="1" applyProtection="1">
      <alignment horizontal="center" vertical="center"/>
      <protection hidden="1"/>
    </xf>
    <xf numFmtId="0" fontId="92" fillId="0" borderId="12" xfId="0" applyFont="1" applyFill="1" applyBorder="1" applyAlignment="1" applyProtection="1">
      <alignment vertical="center"/>
      <protection hidden="1"/>
    </xf>
    <xf numFmtId="0" fontId="85" fillId="0" borderId="0" xfId="0" applyFont="1" applyBorder="1" applyAlignment="1" applyProtection="1">
      <alignment horizontal="center" vertical="center"/>
      <protection hidden="1"/>
    </xf>
    <xf numFmtId="0" fontId="85" fillId="0" borderId="17" xfId="0" applyFont="1" applyBorder="1" applyAlignment="1" applyProtection="1">
      <alignment horizontal="center" vertical="center"/>
      <protection hidden="1"/>
    </xf>
    <xf numFmtId="0" fontId="84" fillId="0" borderId="0" xfId="0" applyFont="1" applyBorder="1" applyAlignment="1" applyProtection="1">
      <alignment vertical="center"/>
      <protection hidden="1"/>
    </xf>
    <xf numFmtId="0" fontId="84" fillId="0" borderId="0" xfId="0" applyFont="1" applyBorder="1" applyAlignment="1" applyProtection="1">
      <alignment horizontal="right" vertical="center"/>
      <protection hidden="1"/>
    </xf>
    <xf numFmtId="0" fontId="93" fillId="0" borderId="0" xfId="0" applyFont="1" applyBorder="1" applyAlignment="1" applyProtection="1">
      <alignment horizontal="center" vertical="top"/>
      <protection hidden="1"/>
    </xf>
    <xf numFmtId="3" fontId="85" fillId="0" borderId="10" xfId="0" applyNumberFormat="1" applyFont="1" applyBorder="1" applyAlignment="1" applyProtection="1">
      <alignment horizontal="right" vertical="center"/>
      <protection hidden="1"/>
    </xf>
    <xf numFmtId="0" fontId="86" fillId="0" borderId="0" xfId="0" applyFont="1" applyFill="1" applyBorder="1" applyAlignment="1" applyProtection="1">
      <alignment horizontal="center" vertical="top"/>
      <protection hidden="1"/>
    </xf>
    <xf numFmtId="0" fontId="84" fillId="0" borderId="18" xfId="0" applyFont="1" applyBorder="1" applyAlignment="1" applyProtection="1">
      <alignment horizontal="center" vertical="center"/>
      <protection hidden="1"/>
    </xf>
    <xf numFmtId="0" fontId="84" fillId="0" borderId="19" xfId="0" applyFont="1" applyBorder="1" applyAlignment="1" applyProtection="1">
      <alignment horizontal="center" vertical="center"/>
      <protection hidden="1"/>
    </xf>
    <xf numFmtId="0" fontId="85" fillId="0" borderId="11" xfId="0" applyFont="1" applyBorder="1" applyAlignment="1" applyProtection="1">
      <alignment vertical="center"/>
      <protection hidden="1"/>
    </xf>
    <xf numFmtId="0" fontId="85" fillId="0" borderId="0" xfId="0" applyFont="1" applyBorder="1" applyAlignment="1" applyProtection="1">
      <alignment vertical="center"/>
      <protection hidden="1"/>
    </xf>
    <xf numFmtId="0" fontId="92" fillId="0" borderId="0" xfId="0" applyFont="1" applyBorder="1" applyAlignment="1" applyProtection="1">
      <alignment horizontal="left" vertical="center"/>
      <protection hidden="1"/>
    </xf>
    <xf numFmtId="0" fontId="84" fillId="0" borderId="10" xfId="0" applyFont="1" applyFill="1" applyBorder="1" applyAlignment="1" applyProtection="1">
      <alignment horizontal="center" vertical="center"/>
      <protection hidden="1"/>
    </xf>
    <xf numFmtId="49" fontId="84" fillId="0" borderId="0" xfId="0" applyNumberFormat="1" applyFont="1" applyBorder="1" applyAlignment="1" applyProtection="1">
      <alignment horizontal="center" vertical="center"/>
      <protection hidden="1"/>
    </xf>
    <xf numFmtId="0" fontId="91" fillId="0" borderId="14" xfId="0" applyFont="1" applyBorder="1" applyAlignment="1" applyProtection="1">
      <alignment horizontal="right" vertical="center"/>
      <protection hidden="1"/>
    </xf>
    <xf numFmtId="0" fontId="93" fillId="0" borderId="0" xfId="0" applyFont="1" applyBorder="1" applyAlignment="1" applyProtection="1">
      <alignment vertical="top"/>
      <protection hidden="1"/>
    </xf>
    <xf numFmtId="0" fontId="84"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top"/>
      <protection hidden="1"/>
    </xf>
    <xf numFmtId="0" fontId="9" fillId="0" borderId="0" xfId="0" applyFont="1" applyBorder="1" applyAlignment="1" applyProtection="1">
      <alignment horizontal="center" vertical="top"/>
      <protection hidden="1"/>
    </xf>
    <xf numFmtId="0" fontId="84" fillId="0" borderId="0" xfId="0" applyFont="1" applyBorder="1" applyAlignment="1">
      <alignment horizontal="center" vertical="top"/>
    </xf>
    <xf numFmtId="14" fontId="84" fillId="0" borderId="10" xfId="0" applyNumberFormat="1" applyFont="1" applyBorder="1" applyAlignment="1" applyProtection="1">
      <alignment horizontal="center" vertical="center"/>
      <protection hidden="1"/>
    </xf>
    <xf numFmtId="14" fontId="84" fillId="0" borderId="10" xfId="0" applyNumberFormat="1" applyFont="1" applyFill="1" applyBorder="1" applyAlignment="1" applyProtection="1">
      <alignment horizontal="center" vertical="center"/>
      <protection locked="0"/>
    </xf>
    <xf numFmtId="14" fontId="18" fillId="0" borderId="0" xfId="0" applyNumberFormat="1" applyFont="1" applyBorder="1" applyAlignment="1" applyProtection="1">
      <alignment horizontal="left"/>
      <protection hidden="1"/>
    </xf>
    <xf numFmtId="0" fontId="92" fillId="0" borderId="0" xfId="0" applyFont="1" applyBorder="1" applyAlignment="1" applyProtection="1">
      <alignment horizontal="center" vertical="center"/>
      <protection hidden="1"/>
    </xf>
    <xf numFmtId="0" fontId="92" fillId="0" borderId="0" xfId="0" applyFont="1" applyBorder="1" applyAlignment="1">
      <alignment horizontal="center" vertical="center"/>
    </xf>
    <xf numFmtId="3" fontId="84" fillId="0" borderId="10" xfId="0" applyNumberFormat="1" applyFont="1" applyFill="1" applyBorder="1" applyAlignment="1" applyProtection="1">
      <alignment horizontal="center" vertical="center"/>
      <protection locked="0"/>
    </xf>
    <xf numFmtId="0" fontId="85" fillId="0" borderId="0" xfId="0" applyFont="1" applyBorder="1" applyAlignment="1" applyProtection="1">
      <alignment horizontal="left" vertical="center"/>
      <protection hidden="1"/>
    </xf>
    <xf numFmtId="0" fontId="85" fillId="0" borderId="12" xfId="0" applyFont="1" applyBorder="1" applyAlignment="1" applyProtection="1">
      <alignment horizontal="left" vertical="center"/>
      <protection hidden="1"/>
    </xf>
    <xf numFmtId="49" fontId="89" fillId="0" borderId="10" xfId="0" applyNumberFormat="1" applyFont="1" applyBorder="1" applyAlignment="1" applyProtection="1">
      <alignment horizontal="center" vertical="center" wrapText="1"/>
      <protection hidden="1"/>
    </xf>
    <xf numFmtId="0" fontId="91" fillId="0" borderId="10" xfId="0" applyFont="1" applyBorder="1" applyAlignment="1" applyProtection="1">
      <alignment horizontal="center" vertical="center"/>
      <protection hidden="1"/>
    </xf>
    <xf numFmtId="0" fontId="84" fillId="0" borderId="10" xfId="0" applyFont="1" applyBorder="1" applyAlignment="1" applyProtection="1">
      <alignment horizontal="center" vertical="center"/>
      <protection hidden="1"/>
    </xf>
    <xf numFmtId="1" fontId="84" fillId="0" borderId="0" xfId="0" applyNumberFormat="1" applyFont="1" applyBorder="1" applyAlignment="1" applyProtection="1">
      <alignment horizontal="center" vertical="center"/>
      <protection hidden="1"/>
    </xf>
    <xf numFmtId="1" fontId="94" fillId="0" borderId="0" xfId="0" applyNumberFormat="1" applyFont="1" applyBorder="1" applyAlignment="1" applyProtection="1">
      <alignment horizontal="left" vertical="center"/>
      <protection hidden="1"/>
    </xf>
    <xf numFmtId="3" fontId="84" fillId="0" borderId="10" xfId="0" applyNumberFormat="1" applyFont="1" applyFill="1" applyBorder="1" applyAlignment="1" applyProtection="1">
      <alignment horizontal="center" vertical="center"/>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23" fillId="0" borderId="0" xfId="0" applyFont="1" applyAlignment="1">
      <alignment/>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49" fontId="9" fillId="0" borderId="0" xfId="0" applyNumberFormat="1" applyFont="1" applyBorder="1" applyAlignment="1" applyProtection="1">
      <alignment horizontal="left" vertical="center" wrapText="1"/>
      <protection hidden="1"/>
    </xf>
    <xf numFmtId="0" fontId="93" fillId="0" borderId="0" xfId="0" applyFont="1" applyBorder="1" applyAlignment="1" applyProtection="1">
      <alignment horizontal="center" vertical="top"/>
      <protection hidden="1"/>
    </xf>
    <xf numFmtId="0" fontId="84" fillId="0" borderId="17"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hidden="1"/>
    </xf>
    <xf numFmtId="0" fontId="95" fillId="0" borderId="0" xfId="0" applyFont="1" applyBorder="1" applyAlignment="1" applyProtection="1">
      <alignment horizontal="right"/>
      <protection hidden="1"/>
    </xf>
    <xf numFmtId="0" fontId="96" fillId="0" borderId="0" xfId="0" applyFont="1" applyBorder="1" applyAlignment="1" applyProtection="1">
      <alignment vertical="top"/>
      <protection hidden="1"/>
    </xf>
    <xf numFmtId="0" fontId="91" fillId="0" borderId="0" xfId="0" applyFont="1" applyBorder="1" applyAlignment="1" applyProtection="1">
      <alignment vertical="top"/>
      <protection hidden="1"/>
    </xf>
    <xf numFmtId="0" fontId="91" fillId="0" borderId="0" xfId="0" applyFont="1" applyBorder="1" applyAlignment="1" applyProtection="1">
      <alignment vertical="top"/>
      <protection locked="0"/>
    </xf>
    <xf numFmtId="1" fontId="94" fillId="0" borderId="0" xfId="0" applyNumberFormat="1" applyFont="1" applyBorder="1" applyAlignment="1">
      <alignment horizontal="left"/>
    </xf>
    <xf numFmtId="1" fontId="94" fillId="0" borderId="0" xfId="0" applyNumberFormat="1" applyFont="1" applyBorder="1" applyAlignment="1" applyProtection="1">
      <alignment horizontal="left"/>
      <protection hidden="1"/>
    </xf>
    <xf numFmtId="1" fontId="9" fillId="0" borderId="0" xfId="0" applyNumberFormat="1" applyFont="1" applyBorder="1" applyAlignment="1" applyProtection="1">
      <alignment horizontal="center" vertical="center"/>
      <protection hidden="1"/>
    </xf>
    <xf numFmtId="0" fontId="84" fillId="0" borderId="0" xfId="0" applyFont="1" applyBorder="1" applyAlignment="1" applyProtection="1">
      <alignment horizontal="center"/>
      <protection hidden="1"/>
    </xf>
    <xf numFmtId="0" fontId="85" fillId="0" borderId="0" xfId="0" applyFont="1" applyBorder="1" applyAlignment="1" applyProtection="1">
      <alignment horizontal="right" vertical="top" indent="1"/>
      <protection hidden="1"/>
    </xf>
    <xf numFmtId="0" fontId="28" fillId="33" borderId="10" xfId="0"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left" vertical="center" wrapText="1"/>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49" fontId="9" fillId="0" borderId="0" xfId="0" applyNumberFormat="1" applyFont="1" applyFill="1" applyBorder="1" applyAlignment="1" applyProtection="1">
      <alignment horizontal="left" vertical="center"/>
      <protection hidden="1"/>
    </xf>
    <xf numFmtId="49" fontId="9" fillId="0" borderId="0" xfId="0" applyNumberFormat="1" applyFont="1" applyFill="1" applyBorder="1" applyAlignment="1" applyProtection="1">
      <alignment horizontal="right" vertical="center"/>
      <protection hidden="1"/>
    </xf>
    <xf numFmtId="49" fontId="6" fillId="0" borderId="0" xfId="0" applyNumberFormat="1" applyFont="1" applyAlignment="1" applyProtection="1">
      <alignment wrapText="1"/>
      <protection hidden="1"/>
    </xf>
    <xf numFmtId="49" fontId="9" fillId="0" borderId="0" xfId="0" applyNumberFormat="1" applyFont="1" applyAlignment="1" applyProtection="1">
      <alignment wrapText="1"/>
      <protection hidden="1"/>
    </xf>
    <xf numFmtId="49" fontId="9" fillId="0" borderId="0" xfId="0" applyNumberFormat="1" applyFont="1" applyFill="1" applyAlignment="1" applyProtection="1">
      <alignment horizontal="left" vertical="center" wrapText="1"/>
      <protection hidden="1"/>
    </xf>
    <xf numFmtId="49" fontId="9" fillId="0" borderId="0" xfId="0" applyNumberFormat="1" applyFont="1" applyFill="1" applyAlignment="1" applyProtection="1">
      <alignment horizontal="right" vertical="center" wrapText="1"/>
      <protection hidden="1"/>
    </xf>
    <xf numFmtId="49" fontId="8" fillId="0" borderId="10" xfId="0" applyNumberFormat="1" applyFont="1" applyBorder="1" applyAlignment="1" applyProtection="1">
      <alignment horizontal="left" vertical="center"/>
      <protection hidden="1"/>
    </xf>
    <xf numFmtId="49" fontId="8" fillId="0" borderId="22" xfId="0" applyNumberFormat="1" applyFont="1" applyBorder="1" applyAlignment="1" applyProtection="1">
      <alignment horizontal="left" vertical="center"/>
      <protection hidden="1"/>
    </xf>
    <xf numFmtId="49" fontId="28" fillId="0" borderId="0" xfId="0" applyNumberFormat="1" applyFont="1" applyAlignment="1" applyProtection="1">
      <alignment horizontal="left" vertical="center" wrapText="1"/>
      <protection hidden="1"/>
    </xf>
    <xf numFmtId="4" fontId="28" fillId="33" borderId="10"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hidden="1"/>
    </xf>
    <xf numFmtId="49" fontId="9" fillId="0" borderId="0" xfId="0" applyNumberFormat="1" applyFont="1" applyBorder="1" applyAlignment="1" applyProtection="1">
      <alignment horizontal="right" vertical="center"/>
      <protection hidden="1"/>
    </xf>
    <xf numFmtId="1" fontId="28" fillId="33" borderId="10" xfId="0" applyNumberFormat="1" applyFont="1" applyFill="1" applyBorder="1" applyAlignment="1" applyProtection="1">
      <alignment horizontal="center" vertical="center"/>
      <protection locked="0"/>
    </xf>
    <xf numFmtId="166" fontId="9" fillId="0" borderId="0"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10" xfId="0" applyFont="1" applyBorder="1" applyAlignment="1" applyProtection="1">
      <alignment horizontal="center" vertical="center" wrapText="1"/>
      <protection hidden="1"/>
    </xf>
    <xf numFmtId="49" fontId="8" fillId="0" borderId="10" xfId="0" applyNumberFormat="1" applyFont="1" applyBorder="1" applyAlignment="1" applyProtection="1">
      <alignment horizontal="center" vertical="center" wrapText="1"/>
      <protection hidden="1"/>
    </xf>
    <xf numFmtId="3" fontId="8" fillId="0" borderId="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7" fillId="0" borderId="10" xfId="0" applyFont="1" applyFill="1" applyBorder="1" applyAlignment="1" applyProtection="1">
      <alignment vertical="center" wrapText="1"/>
      <protection hidden="1"/>
    </xf>
    <xf numFmtId="3" fontId="8" fillId="0" borderId="11" xfId="0" applyNumberFormat="1" applyFont="1" applyFill="1" applyBorder="1" applyAlignment="1" applyProtection="1">
      <alignment horizontal="right" vertical="center"/>
      <protection hidden="1"/>
    </xf>
    <xf numFmtId="49" fontId="8" fillId="0" borderId="11" xfId="0" applyNumberFormat="1" applyFont="1" applyFill="1" applyBorder="1" applyAlignment="1" applyProtection="1">
      <alignment horizontal="right" vertical="center" wrapText="1"/>
      <protection hidden="1"/>
    </xf>
    <xf numFmtId="49" fontId="33" fillId="0" borderId="0" xfId="0" applyNumberFormat="1"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49" fontId="35" fillId="0" borderId="0" xfId="0" applyNumberFormat="1" applyFont="1" applyBorder="1" applyAlignment="1" applyProtection="1">
      <alignment horizontal="left" vertical="center"/>
      <protection hidden="1"/>
    </xf>
    <xf numFmtId="49" fontId="35" fillId="0" borderId="0" xfId="0" applyNumberFormat="1" applyFont="1" applyBorder="1" applyAlignment="1" applyProtection="1">
      <alignment horizontal="right" vertical="center"/>
      <protection hidden="1"/>
    </xf>
    <xf numFmtId="49" fontId="35" fillId="0" borderId="0" xfId="0" applyNumberFormat="1" applyFont="1" applyAlignment="1" applyProtection="1">
      <alignment horizontal="left" vertical="center" wrapText="1"/>
      <protection hidden="1"/>
    </xf>
    <xf numFmtId="0" fontId="37" fillId="0" borderId="0" xfId="0" applyFont="1" applyAlignment="1" applyProtection="1">
      <alignment horizontal="left" vertical="center"/>
      <protection hidden="1"/>
    </xf>
    <xf numFmtId="0" fontId="28" fillId="0" borderId="10" xfId="0" applyFont="1" applyBorder="1" applyAlignment="1" applyProtection="1">
      <alignment horizontal="left" vertical="center"/>
      <protection hidden="1"/>
    </xf>
    <xf numFmtId="49" fontId="8" fillId="0" borderId="16" xfId="0" applyNumberFormat="1" applyFont="1" applyFill="1" applyBorder="1" applyAlignment="1" applyProtection="1">
      <alignment horizontal="left" vertical="center"/>
      <protection hidden="1"/>
    </xf>
    <xf numFmtId="49" fontId="8" fillId="0" borderId="16" xfId="0" applyNumberFormat="1" applyFont="1" applyFill="1" applyBorder="1" applyAlignment="1" applyProtection="1">
      <alignment vertical="center"/>
      <protection hidden="1"/>
    </xf>
    <xf numFmtId="0" fontId="37" fillId="0" borderId="0" xfId="0" applyFont="1" applyAlignment="1" applyProtection="1">
      <alignment horizontal="justify" vertical="top"/>
      <protection hidden="1"/>
    </xf>
    <xf numFmtId="0" fontId="37" fillId="0" borderId="0" xfId="0" applyFont="1" applyAlignment="1" applyProtection="1">
      <alignment horizontal="right" vertical="top"/>
      <protection hidden="1"/>
    </xf>
    <xf numFmtId="49" fontId="28" fillId="33" borderId="10" xfId="0" applyNumberFormat="1" applyFont="1" applyFill="1" applyBorder="1" applyAlignment="1" applyProtection="1">
      <alignment horizontal="left" vertical="center"/>
      <protection locked="0"/>
    </xf>
    <xf numFmtId="49" fontId="28" fillId="33" borderId="10" xfId="0" applyNumberFormat="1" applyFont="1" applyFill="1" applyBorder="1" applyAlignment="1" applyProtection="1">
      <alignment horizontal="center" vertical="center"/>
      <protection locked="0"/>
    </xf>
    <xf numFmtId="3" fontId="28" fillId="33" borderId="10" xfId="0" applyNumberFormat="1"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wrapText="1"/>
      <protection hidden="1"/>
    </xf>
    <xf numFmtId="49" fontId="28"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49" fontId="28" fillId="0" borderId="10" xfId="0" applyNumberFormat="1" applyFont="1" applyBorder="1" applyAlignment="1" applyProtection="1">
      <alignment horizontal="left" vertical="center" wrapText="1"/>
      <protection hidden="1"/>
    </xf>
    <xf numFmtId="49" fontId="39" fillId="0" borderId="10" xfId="0" applyNumberFormat="1" applyFont="1" applyBorder="1" applyAlignment="1" applyProtection="1">
      <alignment horizontal="center" vertical="center" wrapText="1"/>
      <protection hidden="1"/>
    </xf>
    <xf numFmtId="49" fontId="8" fillId="0" borderId="10" xfId="0" applyNumberFormat="1" applyFont="1" applyFill="1" applyBorder="1" applyAlignment="1" applyProtection="1">
      <alignment horizontal="center" vertical="center"/>
      <protection locked="0"/>
    </xf>
    <xf numFmtId="2" fontId="8" fillId="0" borderId="10"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 fontId="8" fillId="0" borderId="10" xfId="0" applyNumberFormat="1" applyFont="1" applyFill="1" applyBorder="1" applyAlignment="1" applyProtection="1">
      <alignment horizontal="center" vertical="center" wrapText="1"/>
      <protection hidden="1"/>
    </xf>
    <xf numFmtId="49" fontId="28" fillId="0" borderId="12" xfId="0" applyNumberFormat="1" applyFont="1" applyFill="1" applyBorder="1" applyAlignment="1" applyProtection="1">
      <alignment horizontal="left" vertical="center"/>
      <protection hidden="1"/>
    </xf>
    <xf numFmtId="0" fontId="32" fillId="0" borderId="10" xfId="0" applyFont="1" applyFill="1" applyBorder="1" applyAlignment="1" applyProtection="1">
      <alignment horizontal="center" vertical="center"/>
      <protection hidden="1"/>
    </xf>
    <xf numFmtId="0" fontId="28" fillId="0" borderId="10" xfId="0" applyFont="1" applyFill="1" applyBorder="1" applyAlignment="1" applyProtection="1">
      <alignment horizontal="center" vertical="center"/>
      <protection hidden="1"/>
    </xf>
    <xf numFmtId="0" fontId="28" fillId="0" borderId="10" xfId="0" applyFont="1" applyFill="1" applyBorder="1" applyAlignment="1" applyProtection="1">
      <alignment vertical="center" wrapText="1"/>
      <protection hidden="1"/>
    </xf>
    <xf numFmtId="49" fontId="28" fillId="0" borderId="10" xfId="0" applyNumberFormat="1" applyFont="1" applyFill="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wrapText="1"/>
      <protection hidden="1"/>
    </xf>
    <xf numFmtId="3" fontId="28" fillId="0" borderId="1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left" vertical="center"/>
      <protection hidden="1"/>
    </xf>
    <xf numFmtId="49" fontId="28" fillId="0" borderId="10" xfId="0" applyNumberFormat="1" applyFont="1" applyFill="1" applyBorder="1" applyAlignment="1" applyProtection="1">
      <alignment horizontal="left" vertical="center"/>
      <protection hidden="1"/>
    </xf>
    <xf numFmtId="3" fontId="8" fillId="0" borderId="22" xfId="0" applyNumberFormat="1" applyFont="1" applyFill="1" applyBorder="1" applyAlignment="1" applyProtection="1">
      <alignment horizontal="center" vertical="center" wrapText="1"/>
      <protection hidden="1"/>
    </xf>
    <xf numFmtId="3" fontId="28" fillId="0" borderId="22" xfId="0" applyNumberFormat="1" applyFont="1" applyFill="1" applyBorder="1" applyAlignment="1" applyProtection="1">
      <alignment horizontal="center" vertical="center" wrapText="1"/>
      <protection hidden="1"/>
    </xf>
    <xf numFmtId="3" fontId="28" fillId="0" borderId="10" xfId="0" applyNumberFormat="1" applyFont="1" applyBorder="1" applyAlignment="1" applyProtection="1">
      <alignment horizontal="center" vertical="center" wrapText="1"/>
      <protection hidden="1"/>
    </xf>
    <xf numFmtId="49" fontId="28" fillId="0" borderId="23" xfId="0" applyNumberFormat="1" applyFont="1" applyBorder="1" applyAlignment="1" applyProtection="1">
      <alignment horizontal="left" vertical="center" wrapText="1"/>
      <protection hidden="1"/>
    </xf>
    <xf numFmtId="3" fontId="28" fillId="0" borderId="22" xfId="0" applyNumberFormat="1" applyFont="1" applyFill="1" applyBorder="1" applyAlignment="1" applyProtection="1">
      <alignment horizontal="center" vertical="center"/>
      <protection hidden="1"/>
    </xf>
    <xf numFmtId="3" fontId="28" fillId="0" borderId="23" xfId="0" applyNumberFormat="1" applyFont="1" applyFill="1" applyBorder="1" applyAlignment="1" applyProtection="1">
      <alignment horizontal="center" vertical="center"/>
      <protection hidden="1"/>
    </xf>
    <xf numFmtId="3" fontId="28" fillId="0" borderId="22" xfId="0" applyNumberFormat="1"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49" fontId="28" fillId="0" borderId="10" xfId="0" applyNumberFormat="1" applyFont="1" applyBorder="1" applyAlignment="1" applyProtection="1">
      <alignment horizontal="center" vertical="center" wrapText="1"/>
      <protection hidden="1"/>
    </xf>
    <xf numFmtId="0" fontId="28" fillId="0" borderId="10" xfId="0" applyFont="1" applyBorder="1" applyAlignment="1" applyProtection="1">
      <alignment vertical="center" wrapText="1"/>
      <protection hidden="1"/>
    </xf>
    <xf numFmtId="0" fontId="32" fillId="0" borderId="10" xfId="0" applyFont="1" applyBorder="1" applyAlignment="1" applyProtection="1">
      <alignment vertical="center" wrapText="1"/>
      <protection hidden="1"/>
    </xf>
    <xf numFmtId="0" fontId="32" fillId="0" borderId="10" xfId="0" applyFont="1" applyFill="1" applyBorder="1" applyAlignment="1" applyProtection="1">
      <alignment vertical="center" wrapText="1"/>
      <protection hidden="1"/>
    </xf>
    <xf numFmtId="0" fontId="28" fillId="0" borderId="10" xfId="0" applyFont="1" applyBorder="1" applyAlignment="1" applyProtection="1">
      <alignment horizontal="center" vertical="center"/>
      <protection hidden="1"/>
    </xf>
    <xf numFmtId="3" fontId="32" fillId="34" borderId="10" xfId="0" applyNumberFormat="1" applyFont="1" applyFill="1" applyBorder="1" applyAlignment="1" applyProtection="1">
      <alignment horizontal="center" vertical="center"/>
      <protection hidden="1"/>
    </xf>
    <xf numFmtId="3" fontId="32" fillId="0" borderId="10" xfId="0"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49" fontId="9" fillId="0" borderId="10" xfId="0" applyNumberFormat="1" applyFont="1" applyBorder="1" applyAlignment="1" applyProtection="1">
      <alignment horizontal="left" vertical="center" wrapText="1"/>
      <protection hidden="1"/>
    </xf>
    <xf numFmtId="0" fontId="8" fillId="0" borderId="10" xfId="0" applyFont="1" applyFill="1" applyBorder="1" applyAlignment="1" applyProtection="1">
      <alignment vertical="center" wrapText="1"/>
      <protection hidden="1"/>
    </xf>
    <xf numFmtId="3" fontId="8" fillId="33" borderId="10"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pplyProtection="1">
      <alignment horizontal="center" vertical="center" wrapText="1"/>
      <protection locked="0"/>
    </xf>
    <xf numFmtId="166" fontId="8" fillId="0" borderId="10" xfId="0" applyNumberFormat="1" applyFont="1" applyFill="1" applyBorder="1" applyAlignment="1" applyProtection="1">
      <alignment horizontal="center" vertical="center" wrapText="1"/>
      <protection hidden="1"/>
    </xf>
    <xf numFmtId="0" fontId="28" fillId="0" borderId="0" xfId="0" applyFont="1" applyAlignment="1" applyProtection="1">
      <alignment horizontal="right" vertical="top" wrapText="1"/>
      <protection hidden="1"/>
    </xf>
    <xf numFmtId="0" fontId="28" fillId="0" borderId="0" xfId="0" applyFont="1" applyAlignment="1" applyProtection="1">
      <alignment horizontal="center" vertical="top" wrapText="1"/>
      <protection hidden="1"/>
    </xf>
    <xf numFmtId="3" fontId="28" fillId="33" borderId="22"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hidden="1"/>
    </xf>
    <xf numFmtId="0" fontId="8" fillId="0" borderId="10" xfId="0" applyFont="1" applyBorder="1" applyAlignment="1" applyProtection="1">
      <alignment vertical="center" wrapText="1"/>
      <protection hidden="1"/>
    </xf>
    <xf numFmtId="49" fontId="8" fillId="0" borderId="0" xfId="0" applyNumberFormat="1" applyFont="1" applyFill="1" applyBorder="1" applyAlignment="1" applyProtection="1">
      <alignment horizontal="right" vertical="center"/>
      <protection hidden="1"/>
    </xf>
    <xf numFmtId="49" fontId="8" fillId="0" borderId="0" xfId="0" applyNumberFormat="1" applyFont="1" applyAlignment="1" applyProtection="1">
      <alignment horizontal="left" vertical="center" wrapText="1"/>
      <protection hidden="1"/>
    </xf>
    <xf numFmtId="166" fontId="8" fillId="0" borderId="10" xfId="0" applyNumberFormat="1" applyFont="1" applyBorder="1" applyAlignment="1" applyProtection="1">
      <alignment horizontal="center" vertical="center" wrapText="1"/>
      <protection hidden="1"/>
    </xf>
    <xf numFmtId="49" fontId="9" fillId="0" borderId="0" xfId="0" applyNumberFormat="1" applyFont="1" applyAlignment="1" applyProtection="1">
      <alignment horizontal="left" vertical="center"/>
      <protection hidden="1"/>
    </xf>
    <xf numFmtId="49" fontId="9" fillId="0" borderId="0" xfId="0" applyNumberFormat="1" applyFont="1" applyAlignment="1" applyProtection="1">
      <alignment horizontal="right" vertical="center"/>
      <protection hidden="1"/>
    </xf>
    <xf numFmtId="49" fontId="86" fillId="0" borderId="0" xfId="0" applyNumberFormat="1" applyFont="1" applyAlignment="1" applyProtection="1">
      <alignment horizontal="left" vertical="center" wrapText="1"/>
      <protection hidden="1"/>
    </xf>
    <xf numFmtId="49" fontId="86" fillId="0" borderId="0" xfId="0" applyNumberFormat="1" applyFont="1" applyAlignment="1" applyProtection="1">
      <alignment horizontal="right" vertical="center" wrapText="1"/>
      <protection hidden="1"/>
    </xf>
    <xf numFmtId="49" fontId="84" fillId="0" borderId="0" xfId="0" applyNumberFormat="1" applyFont="1" applyAlignment="1" applyProtection="1">
      <alignment horizontal="left" vertical="center" wrapText="1"/>
      <protection hidden="1"/>
    </xf>
    <xf numFmtId="49" fontId="86" fillId="0" borderId="0" xfId="0" applyNumberFormat="1" applyFont="1" applyAlignment="1" applyProtection="1">
      <alignment horizontal="left" vertical="center"/>
      <protection hidden="1"/>
    </xf>
    <xf numFmtId="49" fontId="85" fillId="0" borderId="10" xfId="0" applyNumberFormat="1" applyFont="1" applyBorder="1" applyAlignment="1" applyProtection="1">
      <alignment horizontal="left" vertical="center" wrapText="1"/>
      <protection hidden="1"/>
    </xf>
    <xf numFmtId="49" fontId="86" fillId="0" borderId="0" xfId="0" applyNumberFormat="1" applyFont="1" applyAlignment="1" applyProtection="1">
      <alignment horizontal="right" vertical="center"/>
      <protection hidden="1"/>
    </xf>
    <xf numFmtId="49" fontId="85" fillId="0" borderId="10" xfId="0" applyNumberFormat="1" applyFont="1" applyBorder="1" applyAlignment="1" applyProtection="1">
      <alignment horizontal="left" vertical="center"/>
      <protection hidden="1"/>
    </xf>
    <xf numFmtId="49" fontId="97" fillId="33" borderId="10" xfId="0" applyNumberFormat="1" applyFont="1" applyFill="1" applyBorder="1" applyAlignment="1" applyProtection="1">
      <alignment horizontal="left" vertical="center"/>
      <protection locked="0"/>
    </xf>
    <xf numFmtId="49" fontId="9" fillId="0" borderId="0" xfId="0" applyNumberFormat="1" applyFont="1" applyAlignment="1" applyProtection="1">
      <alignment horizontal="right" vertical="center" wrapText="1"/>
      <protection hidden="1"/>
    </xf>
    <xf numFmtId="49" fontId="97" fillId="33" borderId="10" xfId="0" applyNumberFormat="1" applyFont="1" applyFill="1" applyBorder="1" applyAlignment="1" applyProtection="1">
      <alignment horizontal="left" vertical="center" wrapText="1"/>
      <protection locked="0"/>
    </xf>
    <xf numFmtId="49" fontId="97" fillId="33" borderId="24" xfId="0" applyNumberFormat="1" applyFont="1" applyFill="1" applyBorder="1" applyAlignment="1" applyProtection="1">
      <alignment horizontal="left" vertical="center" wrapText="1"/>
      <protection locked="0"/>
    </xf>
    <xf numFmtId="49" fontId="97" fillId="33" borderId="20" xfId="0" applyNumberFormat="1" applyFont="1" applyFill="1" applyBorder="1" applyAlignment="1" applyProtection="1">
      <alignment horizontal="left" vertical="center" wrapText="1"/>
      <protection locked="0"/>
    </xf>
    <xf numFmtId="49" fontId="97" fillId="33" borderId="21" xfId="0" applyNumberFormat="1" applyFont="1" applyFill="1" applyBorder="1" applyAlignment="1" applyProtection="1">
      <alignment horizontal="left" vertical="center" wrapText="1"/>
      <protection locked="0"/>
    </xf>
    <xf numFmtId="0" fontId="9" fillId="0" borderId="25" xfId="0" applyFont="1" applyBorder="1" applyAlignment="1" applyProtection="1">
      <alignment horizontal="center"/>
      <protection hidden="1"/>
    </xf>
    <xf numFmtId="0" fontId="8" fillId="0" borderId="0" xfId="0" applyFont="1" applyAlignment="1" applyProtection="1">
      <alignment horizontal="center" vertical="center"/>
      <protection hidden="1"/>
    </xf>
    <xf numFmtId="49" fontId="40" fillId="0" borderId="0" xfId="0" applyNumberFormat="1" applyFont="1" applyAlignment="1" applyProtection="1">
      <alignment horizontal="left" vertical="center" wrapText="1"/>
      <protection hidden="1"/>
    </xf>
    <xf numFmtId="49" fontId="97" fillId="0" borderId="0" xfId="0" applyNumberFormat="1" applyFont="1" applyAlignment="1" applyProtection="1">
      <alignment horizontal="left" vertical="center" wrapText="1"/>
      <protection hidden="1"/>
    </xf>
    <xf numFmtId="0" fontId="28" fillId="0" borderId="0" xfId="0" applyFont="1" applyAlignment="1" applyProtection="1">
      <alignment horizontal="left" vertical="top" wrapText="1"/>
      <protection hidden="1"/>
    </xf>
    <xf numFmtId="0" fontId="8" fillId="0" borderId="24" xfId="0" applyFont="1" applyFill="1" applyBorder="1" applyAlignment="1" applyProtection="1">
      <alignment horizontal="right" vertical="center" wrapText="1"/>
      <protection hidden="1"/>
    </xf>
    <xf numFmtId="0" fontId="8" fillId="0" borderId="20" xfId="0" applyFont="1" applyFill="1" applyBorder="1" applyAlignment="1" applyProtection="1">
      <alignment horizontal="right" vertical="center" wrapText="1"/>
      <protection hidden="1"/>
    </xf>
    <xf numFmtId="0" fontId="8" fillId="0" borderId="21" xfId="0" applyFont="1" applyFill="1" applyBorder="1" applyAlignment="1" applyProtection="1">
      <alignment horizontal="right" vertical="center" wrapText="1"/>
      <protection hidden="1"/>
    </xf>
    <xf numFmtId="0" fontId="7" fillId="0" borderId="18" xfId="0" applyFont="1" applyFill="1" applyBorder="1" applyAlignment="1" applyProtection="1">
      <alignment horizontal="left" vertical="center"/>
      <protection hidden="1"/>
    </xf>
    <xf numFmtId="0" fontId="7" fillId="0" borderId="19"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7" fillId="0" borderId="15" xfId="0" applyFont="1" applyFill="1" applyBorder="1" applyAlignment="1" applyProtection="1">
      <alignment horizontal="left" vertical="center"/>
      <protection hidden="1"/>
    </xf>
    <xf numFmtId="0" fontId="7" fillId="0" borderId="16" xfId="0" applyFont="1" applyFill="1" applyBorder="1" applyAlignment="1" applyProtection="1">
      <alignment horizontal="left" vertical="center"/>
      <protection hidden="1"/>
    </xf>
    <xf numFmtId="0" fontId="37" fillId="0" borderId="0" xfId="0" applyFont="1" applyAlignment="1" applyProtection="1">
      <alignment horizontal="center" vertical="center"/>
      <protection hidden="1"/>
    </xf>
    <xf numFmtId="0" fontId="37" fillId="0" borderId="0" xfId="0" applyFont="1" applyAlignment="1" applyProtection="1">
      <alignment horizontal="justify" vertical="top" wrapText="1"/>
      <protection hidden="1"/>
    </xf>
    <xf numFmtId="0" fontId="8" fillId="0" borderId="10" xfId="0" applyFont="1" applyFill="1" applyBorder="1" applyAlignment="1" applyProtection="1">
      <alignment horizontal="right" vertical="center"/>
      <protection hidden="1"/>
    </xf>
    <xf numFmtId="49" fontId="6" fillId="0" borderId="0" xfId="0" applyNumberFormat="1" applyFont="1" applyAlignment="1" applyProtection="1">
      <alignment horizontal="center" vertical="top" wrapText="1"/>
      <protection hidden="1"/>
    </xf>
    <xf numFmtId="49" fontId="32" fillId="0" borderId="0" xfId="0" applyNumberFormat="1" applyFont="1" applyAlignment="1" applyProtection="1">
      <alignment horizontal="left" vertical="center" wrapText="1"/>
      <protection hidden="1"/>
    </xf>
    <xf numFmtId="49" fontId="28" fillId="0" borderId="0" xfId="0" applyNumberFormat="1" applyFont="1" applyAlignment="1" applyProtection="1">
      <alignment horizontal="left" vertical="center" wrapText="1"/>
      <protection hidden="1"/>
    </xf>
    <xf numFmtId="0" fontId="9" fillId="0" borderId="25" xfId="0" applyFont="1" applyFill="1" applyBorder="1" applyAlignment="1" applyProtection="1">
      <alignment horizontal="center"/>
      <protection hidden="1"/>
    </xf>
    <xf numFmtId="0" fontId="8" fillId="0" borderId="24"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0" borderId="21" xfId="0" applyFont="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37" fillId="0" borderId="25" xfId="0" applyFont="1" applyFill="1" applyBorder="1" applyAlignment="1" applyProtection="1">
      <alignment horizontal="center" vertical="center"/>
      <protection hidden="1"/>
    </xf>
    <xf numFmtId="0" fontId="37" fillId="0" borderId="0" xfId="0" applyFont="1" applyAlignment="1" applyProtection="1">
      <alignment horizontal="justify" vertical="top"/>
      <protection hidden="1"/>
    </xf>
    <xf numFmtId="0" fontId="37" fillId="0" borderId="0" xfId="0" applyFont="1" applyBorder="1" applyAlignment="1" applyProtection="1">
      <alignment horizontal="left" vertical="top" wrapText="1"/>
      <protection hidden="1"/>
    </xf>
    <xf numFmtId="0" fontId="28" fillId="33" borderId="10" xfId="0" applyFont="1" applyFill="1" applyBorder="1" applyAlignment="1" applyProtection="1">
      <alignment horizontal="justify" vertical="top"/>
      <protection locked="0"/>
    </xf>
    <xf numFmtId="0" fontId="28" fillId="0" borderId="10" xfId="0" applyFont="1" applyBorder="1" applyAlignment="1" applyProtection="1">
      <alignment horizontal="left" vertical="center"/>
      <protection hidden="1"/>
    </xf>
    <xf numFmtId="49" fontId="8" fillId="0" borderId="24" xfId="0" applyNumberFormat="1" applyFont="1" applyBorder="1" applyAlignment="1" applyProtection="1">
      <alignment horizontal="left" vertical="center"/>
      <protection hidden="1"/>
    </xf>
    <xf numFmtId="49" fontId="8" fillId="0" borderId="21" xfId="0" applyNumberFormat="1" applyFont="1" applyBorder="1" applyAlignment="1" applyProtection="1">
      <alignment horizontal="left" vertical="center"/>
      <protection hidden="1"/>
    </xf>
    <xf numFmtId="49" fontId="28" fillId="33" borderId="14" xfId="0" applyNumberFormat="1" applyFont="1" applyFill="1" applyBorder="1" applyAlignment="1" applyProtection="1">
      <alignment horizontal="left" vertical="center"/>
      <protection locked="0"/>
    </xf>
    <xf numFmtId="49" fontId="28" fillId="33" borderId="15" xfId="0" applyNumberFormat="1" applyFont="1" applyFill="1" applyBorder="1" applyAlignment="1" applyProtection="1">
      <alignment horizontal="left" vertical="center"/>
      <protection locked="0"/>
    </xf>
    <xf numFmtId="49" fontId="28" fillId="33" borderId="20" xfId="0" applyNumberFormat="1" applyFont="1" applyFill="1" applyBorder="1" applyAlignment="1" applyProtection="1">
      <alignment horizontal="left" vertical="center"/>
      <protection locked="0"/>
    </xf>
    <xf numFmtId="49" fontId="28" fillId="33" borderId="16" xfId="0" applyNumberFormat="1" applyFont="1" applyFill="1" applyBorder="1" applyAlignment="1" applyProtection="1">
      <alignment horizontal="left" vertical="center"/>
      <protection locked="0"/>
    </xf>
    <xf numFmtId="0" fontId="36" fillId="0" borderId="0" xfId="0" applyFont="1" applyAlignment="1" applyProtection="1">
      <alignment horizontal="center" vertical="center"/>
      <protection hidden="1"/>
    </xf>
    <xf numFmtId="49" fontId="8" fillId="0" borderId="10" xfId="0" applyNumberFormat="1" applyFont="1" applyBorder="1" applyAlignment="1" applyProtection="1">
      <alignment horizontal="left" vertical="center" wrapText="1"/>
      <protection hidden="1"/>
    </xf>
    <xf numFmtId="49" fontId="28" fillId="33" borderId="22" xfId="0" applyNumberFormat="1" applyFont="1" applyFill="1" applyBorder="1" applyAlignment="1" applyProtection="1">
      <alignment horizontal="left" vertical="center"/>
      <protection locked="0"/>
    </xf>
    <xf numFmtId="49" fontId="8" fillId="0" borderId="10" xfId="0" applyNumberFormat="1" applyFont="1" applyBorder="1" applyAlignment="1" applyProtection="1">
      <alignment horizontal="left" vertical="center"/>
      <protection hidden="1"/>
    </xf>
    <xf numFmtId="0" fontId="28" fillId="0" borderId="10" xfId="0" applyFont="1" applyBorder="1" applyAlignment="1" applyProtection="1">
      <alignment horizontal="left" vertical="center" wrapText="1"/>
      <protection hidden="1"/>
    </xf>
    <xf numFmtId="0" fontId="28" fillId="33" borderId="25" xfId="0" applyFont="1" applyFill="1" applyBorder="1" applyAlignment="1" applyProtection="1">
      <alignment horizontal="center"/>
      <protection locked="0"/>
    </xf>
    <xf numFmtId="0" fontId="32" fillId="34" borderId="10" xfId="0" applyFont="1" applyFill="1" applyBorder="1" applyAlignment="1" applyProtection="1">
      <alignment horizontal="right" vertical="center"/>
      <protection hidden="1"/>
    </xf>
    <xf numFmtId="0" fontId="34" fillId="0" borderId="0" xfId="0" applyFont="1" applyBorder="1" applyAlignment="1" applyProtection="1">
      <alignment horizontal="justify" vertical="top" wrapText="1"/>
      <protection hidden="1"/>
    </xf>
    <xf numFmtId="49" fontId="9" fillId="0" borderId="25" xfId="0" applyNumberFormat="1" applyFont="1" applyBorder="1" applyAlignment="1" applyProtection="1">
      <alignment horizontal="center" vertical="center" wrapText="1"/>
      <protection hidden="1"/>
    </xf>
    <xf numFmtId="0" fontId="7" fillId="0" borderId="10" xfId="0" applyFont="1" applyFill="1" applyBorder="1" applyAlignment="1" applyProtection="1">
      <alignment horizontal="right" vertical="center"/>
      <protection hidden="1"/>
    </xf>
    <xf numFmtId="0" fontId="98" fillId="0" borderId="0" xfId="0" applyFont="1" applyBorder="1" applyAlignment="1" applyProtection="1">
      <alignment horizontal="justify" vertical="top" wrapText="1"/>
      <protection hidden="1"/>
    </xf>
    <xf numFmtId="0" fontId="8" fillId="0" borderId="24" xfId="0" applyFont="1" applyFill="1" applyBorder="1" applyAlignment="1" applyProtection="1">
      <alignment horizontal="justify" vertical="center" wrapText="1"/>
      <protection hidden="1"/>
    </xf>
    <xf numFmtId="0" fontId="8" fillId="0" borderId="20" xfId="0" applyFont="1" applyFill="1" applyBorder="1" applyAlignment="1" applyProtection="1">
      <alignment horizontal="justify" vertical="center" wrapText="1"/>
      <protection hidden="1"/>
    </xf>
    <xf numFmtId="0" fontId="8" fillId="0" borderId="21" xfId="0" applyFont="1" applyFill="1" applyBorder="1" applyAlignment="1" applyProtection="1">
      <alignment horizontal="justify" vertical="center" wrapText="1"/>
      <protection hidden="1"/>
    </xf>
    <xf numFmtId="0" fontId="8" fillId="0" borderId="24" xfId="0" applyFont="1" applyFill="1" applyBorder="1" applyAlignment="1" applyProtection="1">
      <alignment horizontal="left" vertical="center" wrapText="1"/>
      <protection hidden="1"/>
    </xf>
    <xf numFmtId="0" fontId="8" fillId="0" borderId="20" xfId="0" applyFont="1" applyFill="1" applyBorder="1" applyAlignment="1" applyProtection="1">
      <alignment horizontal="left" vertical="center" wrapText="1"/>
      <protection hidden="1"/>
    </xf>
    <xf numFmtId="0" fontId="28" fillId="33" borderId="24" xfId="0" applyFont="1" applyFill="1" applyBorder="1" applyAlignment="1" applyProtection="1">
      <alignment horizontal="left" vertical="center" wrapText="1"/>
      <protection locked="0"/>
    </xf>
    <xf numFmtId="0" fontId="28" fillId="33" borderId="20" xfId="0" applyFont="1" applyFill="1" applyBorder="1" applyAlignment="1" applyProtection="1">
      <alignment horizontal="left" vertical="center" wrapText="1"/>
      <protection locked="0"/>
    </xf>
    <xf numFmtId="0" fontId="28" fillId="33" borderId="21"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28" fillId="33" borderId="10" xfId="0" applyFont="1" applyFill="1" applyBorder="1" applyAlignment="1" applyProtection="1">
      <alignment horizontal="center" vertical="center" wrapText="1"/>
      <protection locked="0"/>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8" fillId="0" borderId="24" xfId="0" applyFont="1" applyBorder="1" applyAlignment="1" applyProtection="1">
      <alignment horizontal="justify" vertical="center" wrapText="1"/>
      <protection hidden="1"/>
    </xf>
    <xf numFmtId="0" fontId="8" fillId="0" borderId="20"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14" fontId="28" fillId="33" borderId="24" xfId="0" applyNumberFormat="1" applyFont="1" applyFill="1" applyBorder="1" applyAlignment="1" applyProtection="1">
      <alignment horizontal="center" vertical="center" wrapText="1"/>
      <protection locked="0"/>
    </xf>
    <xf numFmtId="0" fontId="28" fillId="33" borderId="21" xfId="0" applyFont="1" applyFill="1" applyBorder="1" applyAlignment="1" applyProtection="1">
      <alignment horizontal="center" vertical="center" wrapText="1"/>
      <protection locked="0"/>
    </xf>
    <xf numFmtId="49" fontId="28" fillId="33" borderId="10" xfId="0" applyNumberFormat="1" applyFont="1" applyFill="1" applyBorder="1" applyAlignment="1" applyProtection="1">
      <alignment horizontal="left" vertical="center" wrapText="1"/>
      <protection locked="0"/>
    </xf>
    <xf numFmtId="0" fontId="30" fillId="0" borderId="15" xfId="0" applyFont="1" applyBorder="1" applyAlignment="1" applyProtection="1">
      <alignment horizontal="justify" vertical="top" wrapText="1"/>
      <protection hidden="1"/>
    </xf>
    <xf numFmtId="0" fontId="98" fillId="0" borderId="15" xfId="0" applyFont="1" applyBorder="1" applyAlignment="1" applyProtection="1">
      <alignment horizontal="justify" vertical="top" wrapText="1"/>
      <protection hidden="1"/>
    </xf>
    <xf numFmtId="49" fontId="8" fillId="0" borderId="22" xfId="0" applyNumberFormat="1" applyFont="1" applyBorder="1" applyAlignment="1" applyProtection="1">
      <alignment horizontal="left" vertical="center"/>
      <protection hidden="1"/>
    </xf>
    <xf numFmtId="49" fontId="8" fillId="0" borderId="23" xfId="0" applyNumberFormat="1" applyFont="1" applyBorder="1" applyAlignment="1" applyProtection="1">
      <alignment horizontal="left" vertical="center"/>
      <protection hidden="1"/>
    </xf>
    <xf numFmtId="14" fontId="28" fillId="33" borderId="24" xfId="0" applyNumberFormat="1" applyFont="1" applyFill="1" applyBorder="1" applyAlignment="1" applyProtection="1">
      <alignment horizontal="center" vertical="center"/>
      <protection locked="0"/>
    </xf>
    <xf numFmtId="14" fontId="28" fillId="33" borderId="21" xfId="0" applyNumberFormat="1" applyFont="1" applyFill="1" applyBorder="1" applyAlignment="1" applyProtection="1">
      <alignment horizontal="center" vertical="center"/>
      <protection locked="0"/>
    </xf>
    <xf numFmtId="0" fontId="32" fillId="0" borderId="0" xfId="0" applyFont="1" applyBorder="1" applyAlignment="1" applyProtection="1">
      <alignment horizontal="left" vertical="center"/>
      <protection hidden="1"/>
    </xf>
    <xf numFmtId="0" fontId="32" fillId="0" borderId="12" xfId="0" applyFont="1" applyBorder="1" applyAlignment="1" applyProtection="1">
      <alignment horizontal="left" vertical="center"/>
      <protection hidden="1"/>
    </xf>
    <xf numFmtId="49" fontId="28" fillId="33" borderId="18" xfId="0" applyNumberFormat="1" applyFont="1" applyFill="1" applyBorder="1" applyAlignment="1" applyProtection="1">
      <alignment horizontal="left" vertical="center"/>
      <protection locked="0"/>
    </xf>
    <xf numFmtId="49" fontId="28" fillId="33" borderId="19" xfId="0" applyNumberFormat="1" applyFont="1" applyFill="1" applyBorder="1" applyAlignment="1" applyProtection="1">
      <alignment horizontal="left" vertical="center"/>
      <protection locked="0"/>
    </xf>
    <xf numFmtId="49" fontId="28" fillId="33" borderId="13" xfId="0" applyNumberFormat="1" applyFont="1" applyFill="1" applyBorder="1" applyAlignment="1" applyProtection="1">
      <alignment horizontal="left" vertical="center"/>
      <protection locked="0"/>
    </xf>
    <xf numFmtId="0" fontId="32" fillId="0" borderId="0" xfId="0" applyFont="1" applyAlignment="1" applyProtection="1">
      <alignment horizontal="justify" vertical="top" wrapText="1"/>
      <protection hidden="1"/>
    </xf>
    <xf numFmtId="49" fontId="8" fillId="0" borderId="0" xfId="0" applyNumberFormat="1" applyFont="1" applyAlignment="1" applyProtection="1">
      <alignment horizontal="justify" vertical="center" wrapText="1"/>
      <protection hidden="1"/>
    </xf>
    <xf numFmtId="0" fontId="32" fillId="34" borderId="10" xfId="0" applyFont="1" applyFill="1" applyBorder="1" applyAlignment="1" applyProtection="1">
      <alignment horizontal="center" vertical="center" wrapText="1"/>
      <protection hidden="1"/>
    </xf>
    <xf numFmtId="0" fontId="32" fillId="34" borderId="10" xfId="0" applyFont="1" applyFill="1" applyBorder="1" applyAlignment="1" applyProtection="1">
      <alignment horizontal="center" vertical="center"/>
      <protection hidden="1"/>
    </xf>
    <xf numFmtId="49" fontId="7" fillId="0" borderId="10" xfId="0" applyNumberFormat="1" applyFont="1" applyBorder="1" applyAlignment="1" applyProtection="1">
      <alignment horizontal="left" vertical="center" wrapText="1"/>
      <protection hidden="1"/>
    </xf>
    <xf numFmtId="0" fontId="8" fillId="0" borderId="10" xfId="0" applyFont="1" applyFill="1" applyBorder="1" applyAlignment="1" applyProtection="1">
      <alignment horizontal="justify" vertical="center" wrapText="1"/>
      <protection hidden="1"/>
    </xf>
    <xf numFmtId="0" fontId="7" fillId="0" borderId="10" xfId="0" applyFont="1" applyFill="1" applyBorder="1" applyAlignment="1" applyProtection="1">
      <alignment horizontal="justify" vertical="center" wrapText="1"/>
      <protection hidden="1"/>
    </xf>
    <xf numFmtId="0" fontId="8" fillId="0" borderId="18"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99" fillId="0" borderId="0" xfId="0" applyFont="1" applyAlignment="1" applyProtection="1">
      <alignment horizontal="justify" vertical="top" wrapText="1"/>
      <protection hidden="1"/>
    </xf>
    <xf numFmtId="49" fontId="8" fillId="33" borderId="22" xfId="0" applyNumberFormat="1" applyFont="1" applyFill="1" applyBorder="1" applyAlignment="1" applyProtection="1">
      <alignment horizontal="center" vertical="center" wrapText="1"/>
      <protection locked="0"/>
    </xf>
    <xf numFmtId="49" fontId="8" fillId="33" borderId="23" xfId="0" applyNumberFormat="1" applyFont="1" applyFill="1" applyBorder="1" applyAlignment="1" applyProtection="1">
      <alignment horizontal="center" vertical="center" wrapText="1"/>
      <protection locked="0"/>
    </xf>
    <xf numFmtId="49" fontId="7" fillId="0" borderId="24" xfId="0" applyNumberFormat="1" applyFont="1" applyBorder="1" applyAlignment="1" applyProtection="1">
      <alignment horizontal="left" vertical="center" wrapText="1"/>
      <protection hidden="1"/>
    </xf>
    <xf numFmtId="49" fontId="7" fillId="0" borderId="20" xfId="0" applyNumberFormat="1" applyFont="1" applyBorder="1" applyAlignment="1" applyProtection="1">
      <alignment horizontal="left" vertical="center" wrapText="1"/>
      <protection hidden="1"/>
    </xf>
    <xf numFmtId="49" fontId="7" fillId="0" borderId="21" xfId="0" applyNumberFormat="1" applyFont="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7" fillId="0" borderId="11"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left" vertical="center" wrapText="1"/>
      <protection hidden="1"/>
    </xf>
    <xf numFmtId="0" fontId="38" fillId="0" borderId="0" xfId="0" applyFont="1" applyAlignment="1" applyProtection="1">
      <alignment horizontal="center" vertical="center"/>
      <protection hidden="1"/>
    </xf>
    <xf numFmtId="3" fontId="28" fillId="0" borderId="22" xfId="0" applyNumberFormat="1" applyFont="1" applyFill="1" applyBorder="1" applyAlignment="1" applyProtection="1">
      <alignment horizontal="center" vertical="center" wrapText="1"/>
      <protection hidden="1"/>
    </xf>
    <xf numFmtId="3" fontId="28" fillId="0" borderId="23" xfId="0" applyNumberFormat="1" applyFont="1" applyFill="1" applyBorder="1" applyAlignment="1" applyProtection="1">
      <alignment horizontal="center" vertical="center" wrapText="1"/>
      <protection hidden="1"/>
    </xf>
    <xf numFmtId="0" fontId="32" fillId="0" borderId="0" xfId="0" applyFont="1" applyAlignment="1" applyProtection="1">
      <alignment horizontal="left" vertical="center" wrapText="1"/>
      <protection hidden="1"/>
    </xf>
    <xf numFmtId="49" fontId="8" fillId="0" borderId="24" xfId="0" applyNumberFormat="1" applyFont="1" applyBorder="1" applyAlignment="1" applyProtection="1">
      <alignment horizontal="left" vertical="center" wrapText="1"/>
      <protection hidden="1"/>
    </xf>
    <xf numFmtId="0" fontId="7" fillId="0" borderId="13" xfId="0" applyFont="1" applyBorder="1" applyAlignment="1" applyProtection="1">
      <alignment horizontal="left" vertical="center" wrapText="1"/>
      <protection hidden="1"/>
    </xf>
    <xf numFmtId="3" fontId="28" fillId="0" borderId="24" xfId="0" applyNumberFormat="1" applyFont="1" applyBorder="1" applyAlignment="1" applyProtection="1">
      <alignment horizontal="center" vertical="center" wrapText="1"/>
      <protection hidden="1"/>
    </xf>
    <xf numFmtId="3" fontId="28" fillId="0" borderId="21" xfId="0" applyNumberFormat="1" applyFont="1" applyBorder="1" applyAlignment="1" applyProtection="1">
      <alignment horizontal="center" vertical="center" wrapText="1"/>
      <protection hidden="1"/>
    </xf>
    <xf numFmtId="0" fontId="100" fillId="0" borderId="0" xfId="0" applyFont="1" applyBorder="1" applyAlignment="1" applyProtection="1">
      <alignment horizontal="left" vertical="center" wrapText="1"/>
      <protection hidden="1"/>
    </xf>
    <xf numFmtId="0" fontId="93" fillId="0" borderId="0" xfId="0" applyFont="1" applyBorder="1" applyAlignment="1" applyProtection="1">
      <alignment horizontal="justify" vertical="center" wrapText="1"/>
      <protection hidden="1"/>
    </xf>
    <xf numFmtId="49" fontId="94" fillId="0" borderId="0" xfId="0" applyNumberFormat="1" applyFont="1" applyFill="1" applyBorder="1" applyAlignment="1" applyProtection="1">
      <alignment horizontal="left"/>
      <protection hidden="1"/>
    </xf>
    <xf numFmtId="0" fontId="93" fillId="0" borderId="0" xfId="0" applyFont="1" applyBorder="1" applyAlignment="1" applyProtection="1">
      <alignment horizontal="left" vertical="center"/>
      <protection hidden="1"/>
    </xf>
    <xf numFmtId="0" fontId="93" fillId="0" borderId="26" xfId="0" applyFont="1" applyBorder="1" applyAlignment="1" applyProtection="1">
      <alignment horizontal="center" vertical="top"/>
      <protection hidden="1"/>
    </xf>
    <xf numFmtId="0" fontId="89" fillId="0" borderId="11" xfId="0" applyFont="1" applyBorder="1" applyAlignment="1" applyProtection="1">
      <alignment horizontal="left" vertical="center" wrapText="1" indent="1"/>
      <protection hidden="1"/>
    </xf>
    <xf numFmtId="0" fontId="89" fillId="0" borderId="0" xfId="0" applyFont="1" applyBorder="1" applyAlignment="1" applyProtection="1">
      <alignment horizontal="left" vertical="center" wrapText="1" indent="1"/>
      <protection hidden="1"/>
    </xf>
    <xf numFmtId="0" fontId="101" fillId="0" borderId="0" xfId="0" applyFont="1" applyBorder="1" applyAlignment="1" applyProtection="1">
      <alignment horizontal="center" vertical="center"/>
      <protection hidden="1"/>
    </xf>
    <xf numFmtId="0" fontId="89" fillId="0" borderId="0" xfId="0" applyFont="1" applyBorder="1" applyAlignment="1" applyProtection="1">
      <alignment horizontal="right" vertical="center" wrapText="1" indent="1"/>
      <protection hidden="1"/>
    </xf>
    <xf numFmtId="0" fontId="89" fillId="0" borderId="12" xfId="0" applyFont="1" applyBorder="1" applyAlignment="1" applyProtection="1">
      <alignment horizontal="right" vertical="center" wrapText="1" indent="1"/>
      <protection hidden="1"/>
    </xf>
    <xf numFmtId="0" fontId="91" fillId="0" borderId="11" xfId="0" applyFont="1" applyBorder="1" applyAlignment="1" applyProtection="1">
      <alignment horizontal="center" vertical="center" wrapText="1"/>
      <protection hidden="1"/>
    </xf>
    <xf numFmtId="0" fontId="91" fillId="0" borderId="0" xfId="0" applyFont="1" applyBorder="1" applyAlignment="1" applyProtection="1">
      <alignment horizontal="center" vertical="center" wrapText="1"/>
      <protection hidden="1"/>
    </xf>
    <xf numFmtId="0" fontId="91" fillId="0" borderId="12" xfId="0" applyFont="1" applyBorder="1" applyAlignment="1" applyProtection="1">
      <alignment horizontal="center" vertical="center" wrapText="1"/>
      <protection hidden="1"/>
    </xf>
    <xf numFmtId="0" fontId="102" fillId="0" borderId="0" xfId="0" applyFont="1" applyBorder="1" applyAlignment="1" applyProtection="1">
      <alignment horizontal="left" vertical="center"/>
      <protection hidden="1"/>
    </xf>
    <xf numFmtId="0" fontId="103" fillId="0" borderId="0" xfId="0" applyFont="1" applyBorder="1" applyAlignment="1" applyProtection="1">
      <alignment horizontal="justify" vertical="center" wrapText="1"/>
      <protection hidden="1"/>
    </xf>
    <xf numFmtId="0" fontId="84" fillId="0" borderId="17" xfId="0" applyFont="1" applyBorder="1" applyAlignment="1" applyProtection="1">
      <alignment horizontal="center" vertical="center"/>
      <protection hidden="1"/>
    </xf>
    <xf numFmtId="0" fontId="93" fillId="0" borderId="0" xfId="0" applyFont="1" applyBorder="1" applyAlignment="1" applyProtection="1">
      <alignment horizontal="center" vertical="top"/>
      <protection hidden="1"/>
    </xf>
    <xf numFmtId="0" fontId="84" fillId="0" borderId="17" xfId="0" applyFont="1" applyBorder="1" applyAlignment="1" applyProtection="1">
      <alignment horizontal="center" vertical="center"/>
      <protection locked="0"/>
    </xf>
    <xf numFmtId="0" fontId="84" fillId="0" borderId="17" xfId="0" applyFont="1" applyBorder="1" applyAlignment="1" applyProtection="1">
      <alignment horizontal="left" vertical="center"/>
      <protection hidden="1"/>
    </xf>
    <xf numFmtId="0" fontId="84" fillId="0" borderId="27" xfId="0" applyFont="1" applyBorder="1" applyAlignment="1" applyProtection="1">
      <alignment horizontal="left" vertical="center"/>
      <protection hidden="1"/>
    </xf>
    <xf numFmtId="0" fontId="93" fillId="0" borderId="0" xfId="0" applyFont="1" applyBorder="1" applyAlignment="1" applyProtection="1">
      <alignment horizontal="left" vertical="top"/>
      <protection hidden="1"/>
    </xf>
    <xf numFmtId="0" fontId="85" fillId="0" borderId="0" xfId="0" applyFont="1" applyBorder="1" applyAlignment="1" applyProtection="1">
      <alignment horizontal="left" vertical="center"/>
      <protection hidden="1"/>
    </xf>
    <xf numFmtId="0" fontId="85" fillId="0" borderId="11" xfId="0" applyFont="1" applyBorder="1" applyAlignment="1" applyProtection="1">
      <alignment horizontal="center" vertical="center"/>
      <protection hidden="1"/>
    </xf>
    <xf numFmtId="0" fontId="85" fillId="0" borderId="0" xfId="0" applyFont="1" applyBorder="1" applyAlignment="1" applyProtection="1">
      <alignment horizontal="center" vertical="center"/>
      <protection hidden="1"/>
    </xf>
    <xf numFmtId="0" fontId="85" fillId="0" borderId="12" xfId="0" applyFont="1" applyBorder="1" applyAlignment="1" applyProtection="1">
      <alignment horizontal="center" vertical="center"/>
      <protection hidden="1"/>
    </xf>
    <xf numFmtId="49" fontId="84" fillId="0" borderId="24" xfId="0" applyNumberFormat="1" applyFont="1" applyFill="1" applyBorder="1" applyAlignment="1" applyProtection="1">
      <alignment horizontal="center" vertical="center"/>
      <protection locked="0"/>
    </xf>
    <xf numFmtId="49" fontId="84" fillId="0" borderId="21" xfId="0" applyNumberFormat="1" applyFont="1" applyFill="1" applyBorder="1" applyAlignment="1" applyProtection="1">
      <alignment horizontal="center" vertical="center"/>
      <protection locked="0"/>
    </xf>
    <xf numFmtId="14" fontId="84" fillId="0" borderId="24" xfId="0" applyNumberFormat="1" applyFont="1" applyFill="1" applyBorder="1" applyAlignment="1" applyProtection="1">
      <alignment horizontal="center" vertical="center"/>
      <protection locked="0"/>
    </xf>
    <xf numFmtId="14" fontId="84" fillId="0" borderId="21" xfId="0" applyNumberFormat="1" applyFont="1" applyFill="1" applyBorder="1" applyAlignment="1" applyProtection="1">
      <alignment horizontal="center" vertical="center"/>
      <protection locked="0"/>
    </xf>
    <xf numFmtId="0" fontId="92" fillId="0" borderId="0" xfId="0" applyFont="1" applyBorder="1" applyAlignment="1" applyProtection="1">
      <alignment horizontal="left" vertical="center"/>
      <protection hidden="1"/>
    </xf>
    <xf numFmtId="3" fontId="92" fillId="0" borderId="10" xfId="0" applyNumberFormat="1" applyFont="1" applyBorder="1" applyAlignment="1" applyProtection="1">
      <alignment horizontal="center" vertical="center"/>
      <protection hidden="1"/>
    </xf>
    <xf numFmtId="49" fontId="104" fillId="0" borderId="10" xfId="0" applyNumberFormat="1" applyFont="1" applyBorder="1" applyAlignment="1" applyProtection="1">
      <alignment horizontal="center" vertical="center"/>
      <protection locked="0"/>
    </xf>
    <xf numFmtId="0" fontId="93" fillId="0" borderId="19" xfId="0" applyFont="1" applyBorder="1" applyAlignment="1" applyProtection="1">
      <alignment horizontal="left" vertical="center"/>
      <protection hidden="1"/>
    </xf>
    <xf numFmtId="3" fontId="92" fillId="0" borderId="24" xfId="0" applyNumberFormat="1" applyFont="1" applyBorder="1" applyAlignment="1" applyProtection="1">
      <alignment horizontal="center" vertical="center"/>
      <protection hidden="1"/>
    </xf>
    <xf numFmtId="3" fontId="92" fillId="0" borderId="20" xfId="0" applyNumberFormat="1" applyFont="1" applyBorder="1" applyAlignment="1" applyProtection="1">
      <alignment horizontal="center" vertical="center"/>
      <protection hidden="1"/>
    </xf>
    <xf numFmtId="3" fontId="92" fillId="0" borderId="21" xfId="0" applyNumberFormat="1" applyFont="1" applyBorder="1" applyAlignment="1" applyProtection="1">
      <alignment horizontal="center" vertical="center"/>
      <protection hidden="1"/>
    </xf>
    <xf numFmtId="0" fontId="91" fillId="0" borderId="10" xfId="0" applyFont="1" applyBorder="1" applyAlignment="1" applyProtection="1">
      <alignment horizontal="center" vertical="center"/>
      <protection hidden="1"/>
    </xf>
    <xf numFmtId="0" fontId="85" fillId="0" borderId="22" xfId="0" applyFont="1" applyBorder="1" applyAlignment="1" applyProtection="1">
      <alignment horizontal="left" vertical="center"/>
      <protection hidden="1"/>
    </xf>
    <xf numFmtId="0" fontId="85" fillId="0" borderId="28" xfId="0" applyFont="1" applyBorder="1" applyAlignment="1" applyProtection="1">
      <alignment horizontal="left" vertical="center"/>
      <protection hidden="1"/>
    </xf>
    <xf numFmtId="0" fontId="85" fillId="0" borderId="23" xfId="0" applyFont="1" applyBorder="1" applyAlignment="1" applyProtection="1">
      <alignment horizontal="left" vertical="center"/>
      <protection hidden="1"/>
    </xf>
    <xf numFmtId="3" fontId="84" fillId="0" borderId="10" xfId="0" applyNumberFormat="1" applyFont="1" applyBorder="1" applyAlignment="1" applyProtection="1">
      <alignment horizontal="center" vertical="center"/>
      <protection hidden="1"/>
    </xf>
    <xf numFmtId="3" fontId="84" fillId="0" borderId="10" xfId="0" applyNumberFormat="1" applyFont="1" applyFill="1" applyBorder="1" applyAlignment="1" applyProtection="1">
      <alignment horizontal="center" vertical="center"/>
      <protection hidden="1"/>
    </xf>
    <xf numFmtId="0" fontId="92" fillId="0" borderId="15" xfId="0" applyFont="1" applyBorder="1" applyAlignment="1" applyProtection="1">
      <alignment horizontal="left" vertical="center"/>
      <protection hidden="1"/>
    </xf>
    <xf numFmtId="49" fontId="89" fillId="0" borderId="10" xfId="0" applyNumberFormat="1" applyFont="1" applyBorder="1" applyAlignment="1" applyProtection="1">
      <alignment horizontal="center" vertical="center" wrapText="1"/>
      <protection hidden="1"/>
    </xf>
    <xf numFmtId="0" fontId="91" fillId="0" borderId="0" xfId="0" applyFont="1" applyBorder="1" applyAlignment="1" applyProtection="1">
      <alignment horizontal="left" vertical="top" wrapText="1"/>
      <protection hidden="1"/>
    </xf>
    <xf numFmtId="3" fontId="84" fillId="0" borderId="18" xfId="0" applyNumberFormat="1" applyFont="1" applyBorder="1" applyAlignment="1" applyProtection="1">
      <alignment horizontal="center" vertical="center"/>
      <protection hidden="1"/>
    </xf>
    <xf numFmtId="3" fontId="84" fillId="0" borderId="19" xfId="0" applyNumberFormat="1" applyFont="1" applyBorder="1" applyAlignment="1" applyProtection="1">
      <alignment horizontal="center" vertical="center"/>
      <protection hidden="1"/>
    </xf>
    <xf numFmtId="3" fontId="84" fillId="0" borderId="13" xfId="0" applyNumberFormat="1" applyFont="1" applyBorder="1" applyAlignment="1" applyProtection="1">
      <alignment horizontal="center" vertical="center"/>
      <protection hidden="1"/>
    </xf>
    <xf numFmtId="3" fontId="84" fillId="0" borderId="11" xfId="0" applyNumberFormat="1" applyFont="1" applyBorder="1" applyAlignment="1" applyProtection="1">
      <alignment horizontal="center" vertical="center"/>
      <protection hidden="1"/>
    </xf>
    <xf numFmtId="3" fontId="84" fillId="0" borderId="0" xfId="0" applyNumberFormat="1" applyFont="1" applyBorder="1" applyAlignment="1" applyProtection="1">
      <alignment horizontal="center" vertical="center"/>
      <protection hidden="1"/>
    </xf>
    <xf numFmtId="3" fontId="84" fillId="0" borderId="12" xfId="0" applyNumberFormat="1" applyFont="1" applyBorder="1" applyAlignment="1" applyProtection="1">
      <alignment horizontal="center" vertical="center"/>
      <protection hidden="1"/>
    </xf>
    <xf numFmtId="3" fontId="84" fillId="0" borderId="14" xfId="0" applyNumberFormat="1" applyFont="1" applyBorder="1" applyAlignment="1" applyProtection="1">
      <alignment horizontal="center" vertical="center"/>
      <protection hidden="1"/>
    </xf>
    <xf numFmtId="3" fontId="84" fillId="0" borderId="15" xfId="0" applyNumberFormat="1" applyFont="1" applyBorder="1" applyAlignment="1" applyProtection="1">
      <alignment horizontal="center" vertical="center"/>
      <protection hidden="1"/>
    </xf>
    <xf numFmtId="3" fontId="84" fillId="0" borderId="16" xfId="0" applyNumberFormat="1" applyFont="1" applyBorder="1" applyAlignment="1" applyProtection="1">
      <alignment horizontal="center" vertical="center"/>
      <protection hidden="1"/>
    </xf>
    <xf numFmtId="1" fontId="84" fillId="0" borderId="10" xfId="0" applyNumberFormat="1" applyFont="1" applyBorder="1" applyAlignment="1" applyProtection="1">
      <alignment horizontal="center" vertical="center"/>
      <protection hidden="1"/>
    </xf>
    <xf numFmtId="3" fontId="84" fillId="0" borderId="24" xfId="0" applyNumberFormat="1" applyFont="1" applyFill="1" applyBorder="1" applyAlignment="1" applyProtection="1">
      <alignment horizontal="center" vertical="center"/>
      <protection hidden="1"/>
    </xf>
    <xf numFmtId="3" fontId="84" fillId="0" borderId="20" xfId="0" applyNumberFormat="1" applyFont="1" applyFill="1" applyBorder="1" applyAlignment="1" applyProtection="1">
      <alignment horizontal="center" vertical="center"/>
      <protection hidden="1"/>
    </xf>
    <xf numFmtId="3" fontId="84" fillId="0" borderId="21" xfId="0" applyNumberFormat="1" applyFont="1" applyFill="1" applyBorder="1" applyAlignment="1" applyProtection="1">
      <alignment horizontal="center" vertical="center"/>
      <protection hidden="1"/>
    </xf>
    <xf numFmtId="0" fontId="85" fillId="0" borderId="11" xfId="0" applyFont="1" applyBorder="1" applyAlignment="1" applyProtection="1">
      <alignment horizontal="left" vertical="center"/>
      <protection hidden="1"/>
    </xf>
    <xf numFmtId="0" fontId="85" fillId="0" borderId="12" xfId="0" applyFont="1" applyBorder="1" applyAlignment="1" applyProtection="1">
      <alignment horizontal="left" vertical="center"/>
      <protection hidden="1"/>
    </xf>
    <xf numFmtId="167" fontId="84" fillId="0" borderId="10" xfId="0" applyNumberFormat="1" applyFont="1" applyBorder="1" applyAlignment="1" applyProtection="1">
      <alignment horizontal="center" vertical="center"/>
      <protection hidden="1"/>
    </xf>
    <xf numFmtId="49" fontId="85" fillId="0" borderId="10" xfId="0" applyNumberFormat="1" applyFont="1" applyBorder="1" applyAlignment="1" applyProtection="1">
      <alignment horizontal="center" vertical="center"/>
      <protection hidden="1"/>
    </xf>
    <xf numFmtId="0" fontId="85" fillId="0" borderId="0" xfId="0" applyFont="1" applyBorder="1" applyAlignment="1" applyProtection="1">
      <alignment horizontal="justify" vertical="center" wrapText="1"/>
      <protection hidden="1"/>
    </xf>
    <xf numFmtId="0" fontId="84" fillId="0" borderId="11" xfId="0" applyFont="1" applyFill="1" applyBorder="1" applyAlignment="1" applyProtection="1">
      <alignment horizontal="center" vertical="center"/>
      <protection hidden="1"/>
    </xf>
    <xf numFmtId="0" fontId="84" fillId="0" borderId="0" xfId="0" applyFont="1" applyFill="1" applyBorder="1" applyAlignment="1" applyProtection="1">
      <alignment horizontal="center" vertical="center"/>
      <protection hidden="1"/>
    </xf>
    <xf numFmtId="0" fontId="92" fillId="0" borderId="10" xfId="0" applyFont="1" applyBorder="1" applyAlignment="1" applyProtection="1">
      <alignment horizontal="left" vertical="top" wrapText="1"/>
      <protection hidden="1"/>
    </xf>
    <xf numFmtId="0" fontId="92" fillId="0" borderId="10" xfId="0" applyFont="1" applyBorder="1" applyAlignment="1" applyProtection="1">
      <alignment horizontal="left" vertical="top"/>
      <protection hidden="1"/>
    </xf>
    <xf numFmtId="49" fontId="84" fillId="0" borderId="24" xfId="0" applyNumberFormat="1" applyFont="1" applyBorder="1" applyAlignment="1" applyProtection="1">
      <alignment horizontal="left" vertical="center" wrapText="1"/>
      <protection hidden="1"/>
    </xf>
    <xf numFmtId="0" fontId="0" fillId="0" borderId="20" xfId="0" applyBorder="1" applyAlignment="1">
      <alignment wrapText="1"/>
    </xf>
    <xf numFmtId="0" fontId="0" fillId="0" borderId="21" xfId="0" applyBorder="1" applyAlignment="1">
      <alignment wrapText="1"/>
    </xf>
    <xf numFmtId="0" fontId="84" fillId="0" borderId="10" xfId="0" applyFont="1" applyFill="1" applyBorder="1" applyAlignment="1" applyProtection="1">
      <alignment horizontal="left" vertical="center" wrapText="1"/>
      <protection hidden="1"/>
    </xf>
    <xf numFmtId="0" fontId="84" fillId="0" borderId="10" xfId="0" applyFont="1" applyFill="1" applyBorder="1" applyAlignment="1" applyProtection="1">
      <alignment horizontal="left" vertical="center"/>
      <protection hidden="1"/>
    </xf>
    <xf numFmtId="49" fontId="84" fillId="0" borderId="24" xfId="0" applyNumberFormat="1" applyFont="1" applyBorder="1" applyAlignment="1" applyProtection="1">
      <alignment horizontal="left" vertical="center"/>
      <protection hidden="1"/>
    </xf>
    <xf numFmtId="49" fontId="84" fillId="0" borderId="20" xfId="0" applyNumberFormat="1" applyFont="1" applyBorder="1" applyAlignment="1" applyProtection="1">
      <alignment horizontal="left" vertical="center"/>
      <protection hidden="1"/>
    </xf>
    <xf numFmtId="49" fontId="84" fillId="0" borderId="21" xfId="0" applyNumberFormat="1" applyFont="1" applyBorder="1" applyAlignment="1" applyProtection="1">
      <alignment horizontal="left" vertical="center"/>
      <protection hidden="1"/>
    </xf>
    <xf numFmtId="0" fontId="91" fillId="0" borderId="24" xfId="0" applyFont="1" applyBorder="1" applyAlignment="1" applyProtection="1">
      <alignment horizontal="right" vertical="center"/>
      <protection hidden="1"/>
    </xf>
    <xf numFmtId="0" fontId="91" fillId="0" borderId="20" xfId="0" applyFont="1" applyBorder="1" applyAlignment="1" applyProtection="1">
      <alignment horizontal="right" vertical="center"/>
      <protection hidden="1"/>
    </xf>
    <xf numFmtId="0" fontId="91" fillId="0" borderId="21" xfId="0" applyFont="1" applyBorder="1" applyAlignment="1" applyProtection="1">
      <alignment horizontal="right" vertical="center"/>
      <protection hidden="1"/>
    </xf>
    <xf numFmtId="49" fontId="84" fillId="0" borderId="24" xfId="0" applyNumberFormat="1" applyFont="1" applyBorder="1" applyAlignment="1" applyProtection="1">
      <alignment horizontal="center" vertical="center"/>
      <protection hidden="1"/>
    </xf>
    <xf numFmtId="49" fontId="84" fillId="0" borderId="20" xfId="0" applyNumberFormat="1" applyFont="1" applyBorder="1" applyAlignment="1" applyProtection="1">
      <alignment horizontal="center" vertical="center"/>
      <protection hidden="1"/>
    </xf>
    <xf numFmtId="49" fontId="84" fillId="0" borderId="21" xfId="0" applyNumberFormat="1" applyFont="1" applyBorder="1" applyAlignment="1" applyProtection="1">
      <alignment horizontal="center" vertical="center"/>
      <protection hidden="1"/>
    </xf>
    <xf numFmtId="0" fontId="91" fillId="0" borderId="23" xfId="0" applyFont="1" applyBorder="1" applyAlignment="1" applyProtection="1">
      <alignment horizontal="right" vertical="center"/>
      <protection hidden="1"/>
    </xf>
    <xf numFmtId="0" fontId="84" fillId="0" borderId="10" xfId="0" applyFont="1" applyBorder="1" applyAlignment="1" applyProtection="1">
      <alignment horizontal="center" vertical="center"/>
      <protection hidden="1"/>
    </xf>
    <xf numFmtId="0" fontId="84" fillId="0" borderId="22" xfId="0" applyFont="1" applyFill="1" applyBorder="1" applyAlignment="1" applyProtection="1">
      <alignment horizontal="left" vertical="center"/>
      <protection hidden="1"/>
    </xf>
    <xf numFmtId="49" fontId="84" fillId="0" borderId="18" xfId="0" applyNumberFormat="1" applyFont="1" applyBorder="1" applyAlignment="1" applyProtection="1">
      <alignment horizontal="left" vertical="center" wrapText="1"/>
      <protection hidden="1"/>
    </xf>
    <xf numFmtId="49" fontId="84" fillId="0" borderId="19" xfId="0" applyNumberFormat="1" applyFont="1" applyBorder="1" applyAlignment="1" applyProtection="1">
      <alignment horizontal="left" vertical="center" wrapText="1"/>
      <protection hidden="1"/>
    </xf>
    <xf numFmtId="49" fontId="84" fillId="0" borderId="20" xfId="0" applyNumberFormat="1" applyFont="1" applyBorder="1" applyAlignment="1" applyProtection="1">
      <alignment horizontal="left" vertical="center" wrapText="1"/>
      <protection hidden="1"/>
    </xf>
    <xf numFmtId="49" fontId="84" fillId="0" borderId="21" xfId="0" applyNumberFormat="1" applyFont="1" applyBorder="1" applyAlignment="1" applyProtection="1">
      <alignment horizontal="left" vertical="center" wrapText="1"/>
      <protection hidden="1"/>
    </xf>
    <xf numFmtId="0" fontId="95" fillId="0" borderId="0" xfId="0" applyFont="1" applyBorder="1" applyAlignment="1" applyProtection="1">
      <alignment horizontal="right"/>
      <protection hidden="1"/>
    </xf>
    <xf numFmtId="169" fontId="84" fillId="0" borderId="10" xfId="0" applyNumberFormat="1" applyFont="1" applyBorder="1" applyAlignment="1" applyProtection="1">
      <alignment horizontal="center" vertical="center"/>
      <protection hidden="1"/>
    </xf>
    <xf numFmtId="169" fontId="84" fillId="0" borderId="24" xfId="0" applyNumberFormat="1" applyFont="1" applyFill="1" applyBorder="1" applyAlignment="1" applyProtection="1">
      <alignment horizontal="center" vertical="center"/>
      <protection hidden="1"/>
    </xf>
    <xf numFmtId="169" fontId="84" fillId="0" borderId="20" xfId="0" applyNumberFormat="1" applyFont="1" applyFill="1" applyBorder="1" applyAlignment="1" applyProtection="1">
      <alignment horizontal="center" vertical="center"/>
      <protection hidden="1"/>
    </xf>
    <xf numFmtId="169" fontId="84" fillId="0" borderId="21" xfId="0" applyNumberFormat="1" applyFont="1" applyFill="1" applyBorder="1" applyAlignment="1" applyProtection="1">
      <alignment horizontal="center" vertical="center"/>
      <protection hidden="1"/>
    </xf>
    <xf numFmtId="0" fontId="104" fillId="0" borderId="0" xfId="0" applyFont="1" applyBorder="1" applyAlignment="1" applyProtection="1">
      <alignment horizontal="center" vertical="center" wrapText="1"/>
      <protection hidden="1"/>
    </xf>
    <xf numFmtId="0" fontId="95" fillId="0" borderId="0" xfId="0" applyFont="1" applyFill="1" applyBorder="1" applyAlignment="1" applyProtection="1">
      <alignment horizontal="center"/>
      <protection hidden="1"/>
    </xf>
    <xf numFmtId="0" fontId="19" fillId="0" borderId="18" xfId="0" applyFont="1" applyBorder="1" applyAlignment="1" applyProtection="1">
      <alignment horizontal="center" vertical="center" wrapText="1"/>
      <protection hidden="1"/>
    </xf>
    <xf numFmtId="0" fontId="105" fillId="0" borderId="19" xfId="0" applyFont="1" applyBorder="1" applyAlignment="1" applyProtection="1">
      <alignment horizontal="center" vertical="center" wrapText="1"/>
      <protection hidden="1"/>
    </xf>
    <xf numFmtId="0" fontId="105" fillId="0" borderId="13" xfId="0" applyFont="1" applyBorder="1" applyAlignment="1" applyProtection="1">
      <alignment horizontal="center" vertical="center" wrapText="1"/>
      <protection hidden="1"/>
    </xf>
    <xf numFmtId="0" fontId="105" fillId="0" borderId="11" xfId="0" applyFont="1" applyBorder="1" applyAlignment="1" applyProtection="1">
      <alignment horizontal="center" vertical="center" wrapText="1"/>
      <protection hidden="1"/>
    </xf>
    <xf numFmtId="0" fontId="105" fillId="0" borderId="0" xfId="0" applyFont="1" applyBorder="1" applyAlignment="1" applyProtection="1">
      <alignment horizontal="center" vertical="center" wrapText="1"/>
      <protection hidden="1"/>
    </xf>
    <xf numFmtId="0" fontId="105" fillId="0" borderId="12" xfId="0" applyFont="1" applyBorder="1" applyAlignment="1" applyProtection="1">
      <alignment horizontal="center" vertical="center" wrapText="1"/>
      <protection hidden="1"/>
    </xf>
    <xf numFmtId="0" fontId="105" fillId="0" borderId="14" xfId="0" applyFont="1" applyBorder="1" applyAlignment="1" applyProtection="1">
      <alignment horizontal="center" vertical="center" wrapText="1"/>
      <protection hidden="1"/>
    </xf>
    <xf numFmtId="0" fontId="105" fillId="0" borderId="15" xfId="0" applyFont="1" applyBorder="1" applyAlignment="1" applyProtection="1">
      <alignment horizontal="center" vertical="center" wrapText="1"/>
      <protection hidden="1"/>
    </xf>
    <xf numFmtId="0" fontId="105" fillId="0" borderId="16" xfId="0" applyFont="1" applyBorder="1" applyAlignment="1" applyProtection="1">
      <alignment horizontal="center" vertical="center" wrapText="1"/>
      <protection hidden="1"/>
    </xf>
    <xf numFmtId="0" fontId="91" fillId="0" borderId="18" xfId="0" applyFont="1" applyBorder="1" applyAlignment="1" applyProtection="1">
      <alignment horizontal="left" vertical="center"/>
      <protection hidden="1"/>
    </xf>
    <xf numFmtId="0" fontId="91" fillId="0" borderId="19" xfId="0" applyFont="1" applyBorder="1" applyAlignment="1" applyProtection="1">
      <alignment horizontal="left" vertical="center"/>
      <protection hidden="1"/>
    </xf>
    <xf numFmtId="0" fontId="91" fillId="0" borderId="13" xfId="0" applyFont="1" applyBorder="1" applyAlignment="1" applyProtection="1">
      <alignment horizontal="left" vertical="center"/>
      <protection hidden="1"/>
    </xf>
    <xf numFmtId="0" fontId="91" fillId="0" borderId="11" xfId="0" applyFont="1" applyFill="1" applyBorder="1" applyAlignment="1" applyProtection="1">
      <alignment horizontal="left" vertical="center"/>
      <protection hidden="1"/>
    </xf>
    <xf numFmtId="0" fontId="91" fillId="0" borderId="0" xfId="0" applyFont="1" applyFill="1" applyBorder="1" applyAlignment="1" applyProtection="1">
      <alignment horizontal="left" vertical="center"/>
      <protection hidden="1"/>
    </xf>
    <xf numFmtId="0" fontId="91" fillId="0" borderId="12" xfId="0" applyFont="1" applyFill="1" applyBorder="1" applyAlignment="1" applyProtection="1">
      <alignment horizontal="left" vertical="center"/>
      <protection hidden="1"/>
    </xf>
    <xf numFmtId="0" fontId="91" fillId="0" borderId="14" xfId="0" applyFont="1" applyBorder="1" applyAlignment="1" applyProtection="1">
      <alignment horizontal="left" vertical="center"/>
      <protection hidden="1"/>
    </xf>
    <xf numFmtId="0" fontId="91" fillId="0" borderId="15" xfId="0" applyFont="1" applyBorder="1" applyAlignment="1" applyProtection="1">
      <alignment horizontal="left" vertical="center"/>
      <protection hidden="1"/>
    </xf>
    <xf numFmtId="1" fontId="94" fillId="0" borderId="0" xfId="0" applyNumberFormat="1" applyFont="1" applyFill="1" applyBorder="1" applyAlignment="1" applyProtection="1">
      <alignment horizontal="left"/>
      <protection locked="0"/>
    </xf>
    <xf numFmtId="0" fontId="84" fillId="0" borderId="15" xfId="0" applyFont="1" applyBorder="1" applyAlignment="1" applyProtection="1">
      <alignment horizontal="left" vertical="center"/>
      <protection hidden="1"/>
    </xf>
    <xf numFmtId="0" fontId="84" fillId="0" borderId="16" xfId="0" applyFont="1" applyBorder="1" applyAlignment="1" applyProtection="1">
      <alignment horizontal="left" vertical="center"/>
      <protection hidden="1"/>
    </xf>
    <xf numFmtId="49" fontId="9" fillId="0" borderId="24" xfId="0" applyNumberFormat="1" applyFont="1" applyBorder="1" applyAlignment="1" applyProtection="1">
      <alignment horizontal="left" vertical="center" wrapText="1"/>
      <protection hidden="1"/>
    </xf>
    <xf numFmtId="49" fontId="9" fillId="0" borderId="20" xfId="0" applyNumberFormat="1" applyFont="1" applyBorder="1" applyAlignment="1" applyProtection="1">
      <alignment horizontal="left" vertical="center" wrapText="1"/>
      <protection hidden="1"/>
    </xf>
    <xf numFmtId="49" fontId="9" fillId="0" borderId="21" xfId="0" applyNumberFormat="1" applyFont="1" applyBorder="1" applyAlignment="1" applyProtection="1">
      <alignment horizontal="left" vertical="center" wrapText="1"/>
      <protection hidden="1"/>
    </xf>
    <xf numFmtId="0" fontId="85" fillId="0" borderId="0" xfId="0" applyFont="1" applyBorder="1" applyAlignment="1" applyProtection="1">
      <alignment horizontal="justify" vertical="top" wrapText="1"/>
      <protection hidden="1"/>
    </xf>
    <xf numFmtId="0" fontId="84" fillId="0" borderId="25" xfId="0" applyFont="1" applyBorder="1" applyAlignment="1">
      <alignment horizontal="center" vertical="center"/>
    </xf>
    <xf numFmtId="0" fontId="93" fillId="0" borderId="29" xfId="0" applyFont="1" applyBorder="1" applyAlignment="1" applyProtection="1">
      <alignment horizontal="center" vertical="top"/>
      <protection hidden="1"/>
    </xf>
    <xf numFmtId="0" fontId="92" fillId="0" borderId="0" xfId="0" applyFont="1" applyBorder="1" applyAlignment="1" applyProtection="1">
      <alignment horizontal="justify" vertical="top" wrapText="1"/>
      <protection hidden="1"/>
    </xf>
    <xf numFmtId="0" fontId="96" fillId="0" borderId="0" xfId="0" applyFont="1" applyBorder="1" applyAlignment="1" applyProtection="1">
      <alignment horizontal="left" vertical="top"/>
      <protection hidden="1"/>
    </xf>
    <xf numFmtId="0" fontId="106" fillId="0" borderId="0" xfId="0" applyFont="1" applyBorder="1" applyAlignment="1" applyProtection="1">
      <alignment horizontal="center" vertical="center" wrapText="1"/>
      <protection hidden="1"/>
    </xf>
    <xf numFmtId="14" fontId="84" fillId="0" borderId="24" xfId="0" applyNumberFormat="1" applyFont="1" applyBorder="1" applyAlignment="1" applyProtection="1">
      <alignment horizontal="center" vertical="center"/>
      <protection hidden="1"/>
    </xf>
    <xf numFmtId="14" fontId="84" fillId="0" borderId="21" xfId="0" applyNumberFormat="1" applyFont="1" applyBorder="1" applyAlignment="1" applyProtection="1">
      <alignment horizontal="center" vertical="center"/>
      <protection hidden="1"/>
    </xf>
    <xf numFmtId="0" fontId="84" fillId="0" borderId="24" xfId="0" applyFont="1" applyBorder="1" applyAlignment="1" applyProtection="1">
      <alignment horizontal="center" vertical="center"/>
      <protection hidden="1"/>
    </xf>
    <xf numFmtId="0" fontId="84" fillId="0" borderId="21" xfId="0" applyFont="1" applyBorder="1" applyAlignment="1" applyProtection="1">
      <alignment horizontal="center" vertical="center"/>
      <protection hidden="1"/>
    </xf>
    <xf numFmtId="3" fontId="92" fillId="0" borderId="24" xfId="0" applyNumberFormat="1" applyFont="1" applyFill="1" applyBorder="1" applyAlignment="1" applyProtection="1">
      <alignment horizontal="center" vertical="center"/>
      <protection hidden="1"/>
    </xf>
    <xf numFmtId="3" fontId="92" fillId="0" borderId="21" xfId="0" applyNumberFormat="1" applyFont="1" applyFill="1" applyBorder="1" applyAlignment="1" applyProtection="1">
      <alignment horizontal="center" vertical="center"/>
      <protection hidden="1"/>
    </xf>
    <xf numFmtId="49" fontId="104" fillId="0" borderId="10" xfId="0" applyNumberFormat="1" applyFont="1" applyBorder="1" applyAlignment="1" applyProtection="1">
      <alignment horizontal="center" vertical="center"/>
      <protection hidden="1"/>
    </xf>
    <xf numFmtId="49" fontId="84" fillId="0" borderId="10" xfId="0" applyNumberFormat="1" applyFont="1" applyFill="1" applyBorder="1" applyAlignment="1" applyProtection="1">
      <alignment horizontal="left" vertical="center"/>
      <protection hidden="1"/>
    </xf>
    <xf numFmtId="0" fontId="84" fillId="0" borderId="17" xfId="0" applyFont="1" applyBorder="1" applyAlignment="1" applyProtection="1">
      <alignment horizontal="right" vertical="center"/>
      <protection hidden="1"/>
    </xf>
    <xf numFmtId="0" fontId="84" fillId="0" borderId="30" xfId="0" applyFont="1" applyBorder="1" applyAlignment="1" applyProtection="1">
      <alignment horizontal="center" vertical="center"/>
      <protection hidden="1"/>
    </xf>
    <xf numFmtId="0" fontId="85" fillId="0" borderId="18" xfId="0" applyFont="1" applyBorder="1" applyAlignment="1" applyProtection="1">
      <alignment horizontal="left" vertical="center" wrapText="1"/>
      <protection hidden="1"/>
    </xf>
    <xf numFmtId="0" fontId="85" fillId="0" borderId="19" xfId="0" applyFont="1" applyBorder="1" applyAlignment="1" applyProtection="1">
      <alignment horizontal="left" vertical="center" wrapText="1"/>
      <protection hidden="1"/>
    </xf>
    <xf numFmtId="0" fontId="85" fillId="0" borderId="13" xfId="0" applyFont="1" applyBorder="1" applyAlignment="1" applyProtection="1">
      <alignment horizontal="left" vertical="center" wrapText="1"/>
      <protection hidden="1"/>
    </xf>
    <xf numFmtId="0" fontId="85" fillId="0" borderId="11" xfId="0" applyFont="1" applyBorder="1" applyAlignment="1" applyProtection="1">
      <alignment horizontal="left" vertical="center" wrapText="1"/>
      <protection hidden="1"/>
    </xf>
    <xf numFmtId="0" fontId="85" fillId="0" borderId="0" xfId="0" applyFont="1" applyBorder="1" applyAlignment="1" applyProtection="1">
      <alignment horizontal="left" vertical="center" wrapText="1"/>
      <protection hidden="1"/>
    </xf>
    <xf numFmtId="0" fontId="85" fillId="0" borderId="12" xfId="0" applyFont="1" applyBorder="1" applyAlignment="1" applyProtection="1">
      <alignment horizontal="left" vertical="center" wrapText="1"/>
      <protection hidden="1"/>
    </xf>
    <xf numFmtId="0" fontId="85" fillId="0" borderId="14" xfId="0" applyFont="1" applyBorder="1" applyAlignment="1" applyProtection="1">
      <alignment horizontal="left" vertical="center" wrapText="1"/>
      <protection hidden="1"/>
    </xf>
    <xf numFmtId="0" fontId="85" fillId="0" borderId="15" xfId="0" applyFont="1" applyBorder="1" applyAlignment="1" applyProtection="1">
      <alignment horizontal="left" vertical="center" wrapText="1"/>
      <protection hidden="1"/>
    </xf>
    <xf numFmtId="0" fontId="85" fillId="0" borderId="16" xfId="0" applyFont="1" applyBorder="1" applyAlignment="1" applyProtection="1">
      <alignment horizontal="left" vertical="center" wrapText="1"/>
      <protection hidden="1"/>
    </xf>
    <xf numFmtId="3" fontId="84" fillId="0" borderId="18" xfId="0" applyNumberFormat="1" applyFont="1" applyBorder="1" applyAlignment="1" applyProtection="1">
      <alignment horizontal="right" vertical="center" indent="2"/>
      <protection hidden="1"/>
    </xf>
    <xf numFmtId="3" fontId="84" fillId="0" borderId="19" xfId="0" applyNumberFormat="1" applyFont="1" applyBorder="1" applyAlignment="1" applyProtection="1">
      <alignment horizontal="right" vertical="center" indent="2"/>
      <protection hidden="1"/>
    </xf>
    <xf numFmtId="3" fontId="84" fillId="0" borderId="13" xfId="0" applyNumberFormat="1" applyFont="1" applyBorder="1" applyAlignment="1" applyProtection="1">
      <alignment horizontal="right" vertical="center" indent="2"/>
      <protection hidden="1"/>
    </xf>
    <xf numFmtId="3" fontId="84" fillId="0" borderId="11" xfId="0" applyNumberFormat="1" applyFont="1" applyBorder="1" applyAlignment="1" applyProtection="1">
      <alignment horizontal="right" vertical="center" indent="2"/>
      <protection hidden="1"/>
    </xf>
    <xf numFmtId="3" fontId="84" fillId="0" borderId="0" xfId="0" applyNumberFormat="1" applyFont="1" applyBorder="1" applyAlignment="1" applyProtection="1">
      <alignment horizontal="right" vertical="center" indent="2"/>
      <protection hidden="1"/>
    </xf>
    <xf numFmtId="3" fontId="84" fillId="0" borderId="12" xfId="0" applyNumberFormat="1" applyFont="1" applyBorder="1" applyAlignment="1" applyProtection="1">
      <alignment horizontal="right" vertical="center" indent="2"/>
      <protection hidden="1"/>
    </xf>
    <xf numFmtId="3" fontId="84" fillId="0" borderId="14" xfId="0" applyNumberFormat="1" applyFont="1" applyBorder="1" applyAlignment="1" applyProtection="1">
      <alignment horizontal="right" vertical="center" indent="2"/>
      <protection hidden="1"/>
    </xf>
    <xf numFmtId="3" fontId="84" fillId="0" borderId="15" xfId="0" applyNumberFormat="1" applyFont="1" applyBorder="1" applyAlignment="1" applyProtection="1">
      <alignment horizontal="right" vertical="center" indent="2"/>
      <protection hidden="1"/>
    </xf>
    <xf numFmtId="3" fontId="84" fillId="0" borderId="16" xfId="0" applyNumberFormat="1" applyFont="1" applyBorder="1" applyAlignment="1" applyProtection="1">
      <alignment horizontal="right" vertical="center" indent="2"/>
      <protection hidden="1"/>
    </xf>
    <xf numFmtId="0" fontId="92" fillId="0" borderId="0" xfId="0" applyFont="1" applyBorder="1" applyAlignment="1" applyProtection="1">
      <alignment horizontal="left" vertical="center" wrapText="1"/>
      <protection hidden="1"/>
    </xf>
    <xf numFmtId="0" fontId="92" fillId="0" borderId="12" xfId="0" applyFont="1" applyBorder="1" applyAlignment="1" applyProtection="1">
      <alignment horizontal="left" vertical="center"/>
      <protection hidden="1"/>
    </xf>
    <xf numFmtId="3" fontId="92" fillId="0" borderId="24" xfId="0" applyNumberFormat="1" applyFont="1" applyFill="1" applyBorder="1" applyAlignment="1" applyProtection="1">
      <alignment horizontal="right" vertical="center" indent="2"/>
      <protection hidden="1"/>
    </xf>
    <xf numFmtId="3" fontId="92" fillId="0" borderId="20" xfId="0" applyNumberFormat="1" applyFont="1" applyFill="1" applyBorder="1" applyAlignment="1" applyProtection="1">
      <alignment horizontal="right" vertical="center" indent="2"/>
      <protection hidden="1"/>
    </xf>
    <xf numFmtId="3" fontId="92" fillId="0" borderId="21" xfId="0" applyNumberFormat="1" applyFont="1" applyFill="1" applyBorder="1" applyAlignment="1" applyProtection="1">
      <alignment horizontal="right" vertical="center" indent="2"/>
      <protection hidden="1"/>
    </xf>
    <xf numFmtId="3" fontId="84" fillId="0" borderId="24" xfId="0" applyNumberFormat="1" applyFont="1" applyBorder="1" applyAlignment="1" applyProtection="1">
      <alignment horizontal="right" vertical="center" indent="2"/>
      <protection hidden="1"/>
    </xf>
    <xf numFmtId="3" fontId="84" fillId="0" borderId="20" xfId="0" applyNumberFormat="1" applyFont="1" applyBorder="1" applyAlignment="1" applyProtection="1">
      <alignment horizontal="right" vertical="center" indent="2"/>
      <protection hidden="1"/>
    </xf>
    <xf numFmtId="3" fontId="84" fillId="0" borderId="21" xfId="0" applyNumberFormat="1" applyFont="1" applyBorder="1" applyAlignment="1" applyProtection="1">
      <alignment horizontal="right" vertical="center" indent="2"/>
      <protection hidden="1"/>
    </xf>
    <xf numFmtId="49" fontId="96" fillId="0" borderId="24" xfId="0" applyNumberFormat="1" applyFont="1" applyBorder="1" applyAlignment="1" applyProtection="1">
      <alignment horizontal="center" vertical="center" wrapText="1"/>
      <protection hidden="1"/>
    </xf>
    <xf numFmtId="49" fontId="96" fillId="0" borderId="20" xfId="0" applyNumberFormat="1" applyFont="1" applyBorder="1" applyAlignment="1" applyProtection="1">
      <alignment horizontal="center" vertical="center" wrapText="1"/>
      <protection hidden="1"/>
    </xf>
    <xf numFmtId="49" fontId="96" fillId="0" borderId="21" xfId="0" applyNumberFormat="1" applyFont="1" applyBorder="1" applyAlignment="1" applyProtection="1">
      <alignment horizontal="center" vertical="center" wrapText="1"/>
      <protection hidden="1"/>
    </xf>
    <xf numFmtId="49" fontId="96" fillId="0" borderId="10" xfId="0" applyNumberFormat="1" applyFont="1" applyBorder="1" applyAlignment="1" applyProtection="1">
      <alignment horizontal="center" vertical="center" wrapText="1"/>
      <protection hidden="1"/>
    </xf>
    <xf numFmtId="3" fontId="84" fillId="0" borderId="24" xfId="0" applyNumberFormat="1" applyFont="1" applyBorder="1" applyAlignment="1" applyProtection="1">
      <alignment horizontal="center" vertical="center"/>
      <protection hidden="1"/>
    </xf>
    <xf numFmtId="3" fontId="84" fillId="0" borderId="20" xfId="0" applyNumberFormat="1" applyFont="1" applyBorder="1" applyAlignment="1" applyProtection="1">
      <alignment horizontal="center" vertical="center"/>
      <protection hidden="1"/>
    </xf>
    <xf numFmtId="3" fontId="84" fillId="0" borderId="21" xfId="0" applyNumberFormat="1" applyFont="1" applyBorder="1" applyAlignment="1" applyProtection="1">
      <alignment horizontal="center" vertical="center"/>
      <protection hidden="1"/>
    </xf>
    <xf numFmtId="0" fontId="96" fillId="0" borderId="10" xfId="0" applyFont="1" applyBorder="1" applyAlignment="1" applyProtection="1">
      <alignment horizontal="center" vertical="center"/>
      <protection hidden="1"/>
    </xf>
    <xf numFmtId="0" fontId="96" fillId="0" borderId="10" xfId="0" applyFont="1" applyBorder="1" applyAlignment="1" applyProtection="1">
      <alignment horizontal="center" vertical="center" wrapText="1"/>
      <protection hidden="1"/>
    </xf>
    <xf numFmtId="0" fontId="84" fillId="0" borderId="0" xfId="0" applyFont="1" applyBorder="1" applyAlignment="1" applyProtection="1">
      <alignment horizontal="justify" vertical="top" wrapText="1"/>
      <protection hidden="1"/>
    </xf>
    <xf numFmtId="14" fontId="84" fillId="0" borderId="10" xfId="0" applyNumberFormat="1" applyFont="1" applyBorder="1" applyAlignment="1" applyProtection="1">
      <alignment horizontal="center" vertical="center"/>
      <protection hidden="1"/>
    </xf>
    <xf numFmtId="0" fontId="0" fillId="0" borderId="20" xfId="0" applyBorder="1" applyAlignment="1">
      <alignment horizontal="left" wrapText="1"/>
    </xf>
    <xf numFmtId="0" fontId="0" fillId="0" borderId="21" xfId="0" applyBorder="1" applyAlignment="1">
      <alignment horizontal="left" wrapText="1"/>
    </xf>
    <xf numFmtId="0" fontId="26" fillId="0" borderId="0" xfId="0" applyFont="1" applyBorder="1" applyAlignment="1" applyProtection="1">
      <alignment horizontal="justify" vertical="top" wrapText="1"/>
      <protection hidden="1"/>
    </xf>
    <xf numFmtId="0" fontId="100" fillId="0" borderId="0" xfId="0" applyFont="1" applyBorder="1" applyAlignment="1" applyProtection="1">
      <alignment horizontal="justify" vertical="top" wrapText="1"/>
      <protection hidden="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8</xdr:col>
      <xdr:colOff>1123950</xdr:colOff>
      <xdr:row>1</xdr:row>
      <xdr:rowOff>981075</xdr:rowOff>
    </xdr:to>
    <xdr:pic>
      <xdr:nvPicPr>
        <xdr:cNvPr id="1" name="Obraz 8"/>
        <xdr:cNvPicPr preferRelativeResize="1">
          <a:picLocks noChangeAspect="1"/>
        </xdr:cNvPicPr>
      </xdr:nvPicPr>
      <xdr:blipFill>
        <a:blip r:embed="rId1"/>
        <a:stretch>
          <a:fillRect/>
        </a:stretch>
      </xdr:blipFill>
      <xdr:spPr>
        <a:xfrm>
          <a:off x="238125" y="123825"/>
          <a:ext cx="7315200" cy="952500"/>
        </a:xfrm>
        <a:prstGeom prst="rect">
          <a:avLst/>
        </a:prstGeom>
        <a:noFill/>
        <a:ln w="9525" cmpd="sng">
          <a:noFill/>
        </a:ln>
      </xdr:spPr>
    </xdr:pic>
    <xdr:clientData/>
  </xdr:twoCellAnchor>
  <xdr:twoCellAnchor editAs="oneCell">
    <xdr:from>
      <xdr:col>1</xdr:col>
      <xdr:colOff>0</xdr:colOff>
      <xdr:row>181</xdr:row>
      <xdr:rowOff>19050</xdr:rowOff>
    </xdr:from>
    <xdr:to>
      <xdr:col>8</xdr:col>
      <xdr:colOff>1133475</xdr:colOff>
      <xdr:row>181</xdr:row>
      <xdr:rowOff>971550</xdr:rowOff>
    </xdr:to>
    <xdr:pic>
      <xdr:nvPicPr>
        <xdr:cNvPr id="2" name="Obraz 8"/>
        <xdr:cNvPicPr preferRelativeResize="1">
          <a:picLocks noChangeAspect="1"/>
        </xdr:cNvPicPr>
      </xdr:nvPicPr>
      <xdr:blipFill>
        <a:blip r:embed="rId2"/>
        <a:stretch>
          <a:fillRect/>
        </a:stretch>
      </xdr:blipFill>
      <xdr:spPr>
        <a:xfrm>
          <a:off x="238125" y="25107900"/>
          <a:ext cx="7324725" cy="952500"/>
        </a:xfrm>
        <a:prstGeom prst="rect">
          <a:avLst/>
        </a:prstGeom>
        <a:noFill/>
        <a:ln w="9525" cmpd="sng">
          <a:noFill/>
        </a:ln>
      </xdr:spPr>
    </xdr:pic>
    <xdr:clientData/>
  </xdr:twoCellAnchor>
  <xdr:twoCellAnchor>
    <xdr:from>
      <xdr:col>7</xdr:col>
      <xdr:colOff>9525</xdr:colOff>
      <xdr:row>120</xdr:row>
      <xdr:rowOff>9525</xdr:rowOff>
    </xdr:from>
    <xdr:to>
      <xdr:col>9</xdr:col>
      <xdr:colOff>9525</xdr:colOff>
      <xdr:row>121</xdr:row>
      <xdr:rowOff>0</xdr:rowOff>
    </xdr:to>
    <xdr:sp>
      <xdr:nvSpPr>
        <xdr:cNvPr id="3" name="Łącznik prosty 6"/>
        <xdr:cNvSpPr>
          <a:spLocks/>
        </xdr:cNvSpPr>
      </xdr:nvSpPr>
      <xdr:spPr>
        <a:xfrm>
          <a:off x="5591175" y="17392650"/>
          <a:ext cx="2028825" cy="723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7</xdr:col>
      <xdr:colOff>0</xdr:colOff>
      <xdr:row>120</xdr:row>
      <xdr:rowOff>9525</xdr:rowOff>
    </xdr:from>
    <xdr:to>
      <xdr:col>8</xdr:col>
      <xdr:colOff>1085850</xdr:colOff>
      <xdr:row>121</xdr:row>
      <xdr:rowOff>0</xdr:rowOff>
    </xdr:to>
    <xdr:sp>
      <xdr:nvSpPr>
        <xdr:cNvPr id="4" name="Łącznik prosty 7"/>
        <xdr:cNvSpPr>
          <a:spLocks/>
        </xdr:cNvSpPr>
      </xdr:nvSpPr>
      <xdr:spPr>
        <a:xfrm flipV="1">
          <a:off x="5581650" y="17392650"/>
          <a:ext cx="1933575" cy="723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0</xdr:colOff>
      <xdr:row>1</xdr:row>
      <xdr:rowOff>85725</xdr:rowOff>
    </xdr:to>
    <xdr:pic>
      <xdr:nvPicPr>
        <xdr:cNvPr id="1"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3"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88</xdr:row>
      <xdr:rowOff>9525</xdr:rowOff>
    </xdr:from>
    <xdr:to>
      <xdr:col>1</xdr:col>
      <xdr:colOff>0</xdr:colOff>
      <xdr:row>89</xdr:row>
      <xdr:rowOff>85725</xdr:rowOff>
    </xdr:to>
    <xdr:pic>
      <xdr:nvPicPr>
        <xdr:cNvPr id="4" name="Obraz 8" descr="logo-slip.jpg"/>
        <xdr:cNvPicPr preferRelativeResize="1">
          <a:picLocks noChangeAspect="1"/>
        </xdr:cNvPicPr>
      </xdr:nvPicPr>
      <xdr:blipFill>
        <a:blip r:embed="rId1"/>
        <a:stretch>
          <a:fillRect/>
        </a:stretch>
      </xdr:blipFill>
      <xdr:spPr>
        <a:xfrm>
          <a:off x="276225" y="10287000"/>
          <a:ext cx="0" cy="171450"/>
        </a:xfrm>
        <a:prstGeom prst="rect">
          <a:avLst/>
        </a:prstGeom>
        <a:noFill/>
        <a:ln w="9525" cmpd="sng">
          <a:noFill/>
        </a:ln>
      </xdr:spPr>
    </xdr:pic>
    <xdr:clientData/>
  </xdr:twoCellAnchor>
  <xdr:twoCellAnchor editAs="oneCell">
    <xdr:from>
      <xdr:col>16</xdr:col>
      <xdr:colOff>676275</xdr:colOff>
      <xdr:row>89</xdr:row>
      <xdr:rowOff>0</xdr:rowOff>
    </xdr:from>
    <xdr:to>
      <xdr:col>16</xdr:col>
      <xdr:colOff>1343025</xdr:colOff>
      <xdr:row>90</xdr:row>
      <xdr:rowOff>19050</xdr:rowOff>
    </xdr:to>
    <xdr:pic>
      <xdr:nvPicPr>
        <xdr:cNvPr id="5" name="Obraz 3" descr="PZU-logo-2012.JPG"/>
        <xdr:cNvPicPr preferRelativeResize="1">
          <a:picLocks noChangeAspect="1"/>
        </xdr:cNvPicPr>
      </xdr:nvPicPr>
      <xdr:blipFill>
        <a:blip r:embed="rId2"/>
        <a:stretch>
          <a:fillRect/>
        </a:stretch>
      </xdr:blipFill>
      <xdr:spPr>
        <a:xfrm>
          <a:off x="7400925" y="10372725"/>
          <a:ext cx="6667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3"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26</xdr:row>
      <xdr:rowOff>9525</xdr:rowOff>
    </xdr:from>
    <xdr:to>
      <xdr:col>1</xdr:col>
      <xdr:colOff>0</xdr:colOff>
      <xdr:row>27</xdr:row>
      <xdr:rowOff>85725</xdr:rowOff>
    </xdr:to>
    <xdr:pic>
      <xdr:nvPicPr>
        <xdr:cNvPr id="13" name="Obraz 8" descr="logo-slip.jpg"/>
        <xdr:cNvPicPr preferRelativeResize="1">
          <a:picLocks noChangeAspect="1"/>
        </xdr:cNvPicPr>
      </xdr:nvPicPr>
      <xdr:blipFill>
        <a:blip r:embed="rId1"/>
        <a:stretch>
          <a:fillRect/>
        </a:stretch>
      </xdr:blipFill>
      <xdr:spPr>
        <a:xfrm>
          <a:off x="276225" y="8734425"/>
          <a:ext cx="0" cy="171450"/>
        </a:xfrm>
        <a:prstGeom prst="rect">
          <a:avLst/>
        </a:prstGeom>
        <a:noFill/>
        <a:ln w="9525" cmpd="sng">
          <a:noFill/>
        </a:ln>
      </xdr:spPr>
    </xdr:pic>
    <xdr:clientData/>
  </xdr:twoCellAnchor>
  <xdr:twoCellAnchor editAs="oneCell">
    <xdr:from>
      <xdr:col>8</xdr:col>
      <xdr:colOff>2009775</xdr:colOff>
      <xdr:row>26</xdr:row>
      <xdr:rowOff>76200</xdr:rowOff>
    </xdr:from>
    <xdr:to>
      <xdr:col>8</xdr:col>
      <xdr:colOff>2009775</xdr:colOff>
      <xdr:row>28</xdr:row>
      <xdr:rowOff>9525</xdr:rowOff>
    </xdr:to>
    <xdr:pic>
      <xdr:nvPicPr>
        <xdr:cNvPr id="14" name="Obraz 3" descr="PZU-logo-2012.JPG"/>
        <xdr:cNvPicPr preferRelativeResize="1">
          <a:picLocks noChangeAspect="1"/>
        </xdr:cNvPicPr>
      </xdr:nvPicPr>
      <xdr:blipFill>
        <a:blip r:embed="rId2"/>
        <a:stretch>
          <a:fillRect/>
        </a:stretch>
      </xdr:blipFill>
      <xdr:spPr>
        <a:xfrm>
          <a:off x="7372350" y="8801100"/>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5"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27</xdr:row>
      <xdr:rowOff>0</xdr:rowOff>
    </xdr:from>
    <xdr:to>
      <xdr:col>8</xdr:col>
      <xdr:colOff>2667000</xdr:colOff>
      <xdr:row>28</xdr:row>
      <xdr:rowOff>19050</xdr:rowOff>
    </xdr:to>
    <xdr:pic>
      <xdr:nvPicPr>
        <xdr:cNvPr id="16" name="Obraz 3" descr="PZU-logo-2012.JPG"/>
        <xdr:cNvPicPr preferRelativeResize="1">
          <a:picLocks noChangeAspect="1"/>
        </xdr:cNvPicPr>
      </xdr:nvPicPr>
      <xdr:blipFill>
        <a:blip r:embed="rId2"/>
        <a:stretch>
          <a:fillRect/>
        </a:stretch>
      </xdr:blipFill>
      <xdr:spPr>
        <a:xfrm>
          <a:off x="7362825" y="8820150"/>
          <a:ext cx="6667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3"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4"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47</xdr:row>
      <xdr:rowOff>9525</xdr:rowOff>
    </xdr:from>
    <xdr:to>
      <xdr:col>1</xdr:col>
      <xdr:colOff>0</xdr:colOff>
      <xdr:row>48</xdr:row>
      <xdr:rowOff>85725</xdr:rowOff>
    </xdr:to>
    <xdr:pic>
      <xdr:nvPicPr>
        <xdr:cNvPr id="5" name="Obraz 8" descr="logo-slip.jpg"/>
        <xdr:cNvPicPr preferRelativeResize="1">
          <a:picLocks noChangeAspect="1"/>
        </xdr:cNvPicPr>
      </xdr:nvPicPr>
      <xdr:blipFill>
        <a:blip r:embed="rId1"/>
        <a:stretch>
          <a:fillRect/>
        </a:stretch>
      </xdr:blipFill>
      <xdr:spPr>
        <a:xfrm>
          <a:off x="276225" y="9772650"/>
          <a:ext cx="0" cy="171450"/>
        </a:xfrm>
        <a:prstGeom prst="rect">
          <a:avLst/>
        </a:prstGeom>
        <a:noFill/>
        <a:ln w="9525" cmpd="sng">
          <a:noFill/>
        </a:ln>
      </xdr:spPr>
    </xdr:pic>
    <xdr:clientData/>
  </xdr:twoCellAnchor>
  <xdr:twoCellAnchor editAs="oneCell">
    <xdr:from>
      <xdr:col>16</xdr:col>
      <xdr:colOff>676275</xdr:colOff>
      <xdr:row>48</xdr:row>
      <xdr:rowOff>0</xdr:rowOff>
    </xdr:from>
    <xdr:to>
      <xdr:col>16</xdr:col>
      <xdr:colOff>1343025</xdr:colOff>
      <xdr:row>49</xdr:row>
      <xdr:rowOff>19050</xdr:rowOff>
    </xdr:to>
    <xdr:pic>
      <xdr:nvPicPr>
        <xdr:cNvPr id="6" name="Obraz 3" descr="PZU-logo-2012.JPG"/>
        <xdr:cNvPicPr preferRelativeResize="1">
          <a:picLocks noChangeAspect="1"/>
        </xdr:cNvPicPr>
      </xdr:nvPicPr>
      <xdr:blipFill>
        <a:blip r:embed="rId2"/>
        <a:stretch>
          <a:fillRect/>
        </a:stretch>
      </xdr:blipFill>
      <xdr:spPr>
        <a:xfrm>
          <a:off x="7400925" y="9858375"/>
          <a:ext cx="6667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twoCellAnchor editAs="oneCell">
    <xdr:from>
      <xdr:col>8</xdr:col>
      <xdr:colOff>2000250</xdr:colOff>
      <xdr:row>28</xdr:row>
      <xdr:rowOff>19050</xdr:rowOff>
    </xdr:from>
    <xdr:to>
      <xdr:col>8</xdr:col>
      <xdr:colOff>2667000</xdr:colOff>
      <xdr:row>29</xdr:row>
      <xdr:rowOff>38100</xdr:rowOff>
    </xdr:to>
    <xdr:pic>
      <xdr:nvPicPr>
        <xdr:cNvPr id="15" name="Obraz 3" descr="PZU-logo-2012.JPG"/>
        <xdr:cNvPicPr preferRelativeResize="1">
          <a:picLocks noChangeAspect="1"/>
        </xdr:cNvPicPr>
      </xdr:nvPicPr>
      <xdr:blipFill>
        <a:blip r:embed="rId2"/>
        <a:stretch>
          <a:fillRect/>
        </a:stretch>
      </xdr:blipFill>
      <xdr:spPr>
        <a:xfrm>
          <a:off x="7362825" y="9401175"/>
          <a:ext cx="6667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0</xdr:rowOff>
    </xdr:from>
    <xdr:to>
      <xdr:col>8</xdr:col>
      <xdr:colOff>2667000</xdr:colOff>
      <xdr:row>2</xdr:row>
      <xdr:rowOff>142875</xdr:rowOff>
    </xdr:to>
    <xdr:pic>
      <xdr:nvPicPr>
        <xdr:cNvPr id="14" name="Obraz 3" descr="PZU-logo-2012.JPG"/>
        <xdr:cNvPicPr preferRelativeResize="1">
          <a:picLocks noChangeAspect="1"/>
        </xdr:cNvPicPr>
      </xdr:nvPicPr>
      <xdr:blipFill>
        <a:blip r:embed="rId2"/>
        <a:stretch>
          <a:fillRect/>
        </a:stretch>
      </xdr:blipFill>
      <xdr:spPr>
        <a:xfrm>
          <a:off x="7362825" y="95250"/>
          <a:ext cx="666750" cy="533400"/>
        </a:xfrm>
        <a:prstGeom prst="rect">
          <a:avLst/>
        </a:prstGeom>
        <a:noFill/>
        <a:ln w="9525" cmpd="sng">
          <a:noFill/>
        </a:ln>
      </xdr:spPr>
    </xdr:pic>
    <xdr:clientData/>
  </xdr:twoCellAnchor>
  <xdr:twoCellAnchor editAs="oneCell">
    <xdr:from>
      <xdr:col>8</xdr:col>
      <xdr:colOff>2000250</xdr:colOff>
      <xdr:row>28</xdr:row>
      <xdr:rowOff>9525</xdr:rowOff>
    </xdr:from>
    <xdr:to>
      <xdr:col>8</xdr:col>
      <xdr:colOff>2667000</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62825" y="9391650"/>
          <a:ext cx="666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2009775</xdr:colOff>
      <xdr:row>28</xdr:row>
      <xdr:rowOff>9525</xdr:rowOff>
    </xdr:from>
    <xdr:to>
      <xdr:col>9</xdr:col>
      <xdr:colOff>9525</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72350" y="9391650"/>
          <a:ext cx="6667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28</xdr:row>
      <xdr:rowOff>0</xdr:rowOff>
    </xdr:from>
    <xdr:to>
      <xdr:col>8</xdr:col>
      <xdr:colOff>2667000</xdr:colOff>
      <xdr:row>29</xdr:row>
      <xdr:rowOff>19050</xdr:rowOff>
    </xdr:to>
    <xdr:pic>
      <xdr:nvPicPr>
        <xdr:cNvPr id="15" name="Obraz 3" descr="PZU-logo-2012.JPG"/>
        <xdr:cNvPicPr preferRelativeResize="1">
          <a:picLocks noChangeAspect="1"/>
        </xdr:cNvPicPr>
      </xdr:nvPicPr>
      <xdr:blipFill>
        <a:blip r:embed="rId2"/>
        <a:stretch>
          <a:fillRect/>
        </a:stretch>
      </xdr:blipFill>
      <xdr:spPr>
        <a:xfrm>
          <a:off x="7362825" y="9382125"/>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27"/>
  <sheetViews>
    <sheetView showGridLines="0" showRowColHeaders="0" tabSelected="1" workbookViewId="0" topLeftCell="A1">
      <selection activeCell="C9" sqref="C9:I9"/>
    </sheetView>
  </sheetViews>
  <sheetFormatPr defaultColWidth="0" defaultRowHeight="14.25" zeroHeight="1"/>
  <cols>
    <col min="1" max="1" width="2.5" style="94" customWidth="1"/>
    <col min="2" max="2" width="6.59765625" style="2" customWidth="1"/>
    <col min="3" max="3" width="12.8984375" style="2" customWidth="1"/>
    <col min="4" max="4" width="6.3984375" style="2" customWidth="1"/>
    <col min="5" max="5" width="13" style="2" customWidth="1"/>
    <col min="6" max="6" width="7.09765625" style="2" customWidth="1"/>
    <col min="7" max="7" width="10.09765625" style="2" customWidth="1"/>
    <col min="8" max="8" width="8.8984375" style="2" customWidth="1"/>
    <col min="9" max="9" width="12.3984375" style="2" customWidth="1"/>
    <col min="10" max="10" width="2.5" style="95" customWidth="1"/>
    <col min="11" max="16384" width="9" style="2" hidden="1" customWidth="1"/>
  </cols>
  <sheetData>
    <row r="1" ht="7.5" customHeight="1"/>
    <row r="2" spans="4:5" ht="78.75" customHeight="1">
      <c r="D2" s="96"/>
      <c r="E2" s="97"/>
    </row>
    <row r="3" ht="7.5" customHeight="1"/>
    <row r="4" spans="2:9" ht="39" customHeight="1">
      <c r="B4" s="215" t="s">
        <v>289</v>
      </c>
      <c r="C4" s="215"/>
      <c r="D4" s="215"/>
      <c r="E4" s="215"/>
      <c r="F4" s="215"/>
      <c r="G4" s="215"/>
      <c r="H4" s="215"/>
      <c r="I4" s="215"/>
    </row>
    <row r="5" ht="7.5" customHeight="1"/>
    <row r="6" spans="2:9" ht="11.25" customHeight="1">
      <c r="B6" s="244" t="s">
        <v>278</v>
      </c>
      <c r="C6" s="244"/>
      <c r="D6" s="244"/>
      <c r="E6" s="244"/>
      <c r="F6" s="244"/>
      <c r="G6" s="244"/>
      <c r="H6" s="244"/>
      <c r="I6" s="244"/>
    </row>
    <row r="7" spans="1:10" ht="7.5" customHeight="1">
      <c r="A7" s="98"/>
      <c r="J7" s="99"/>
    </row>
    <row r="8" spans="1:10" ht="12.75" customHeight="1">
      <c r="A8" s="98"/>
      <c r="B8" s="216" t="s">
        <v>300</v>
      </c>
      <c r="C8" s="217"/>
      <c r="D8" s="217"/>
      <c r="E8" s="217"/>
      <c r="F8" s="217"/>
      <c r="G8" s="217"/>
      <c r="H8" s="217"/>
      <c r="I8" s="217"/>
      <c r="J8" s="99"/>
    </row>
    <row r="9" spans="2:9" ht="27" customHeight="1">
      <c r="B9" s="91" t="s">
        <v>250</v>
      </c>
      <c r="C9" s="265"/>
      <c r="D9" s="265"/>
      <c r="E9" s="265"/>
      <c r="F9" s="265"/>
      <c r="G9" s="265"/>
      <c r="H9" s="265"/>
      <c r="I9" s="265"/>
    </row>
    <row r="10" spans="2:9" ht="27" customHeight="1">
      <c r="B10" s="91" t="s">
        <v>0</v>
      </c>
      <c r="C10" s="265"/>
      <c r="D10" s="265"/>
      <c r="E10" s="265"/>
      <c r="F10" s="265"/>
      <c r="G10" s="265"/>
      <c r="H10" s="265"/>
      <c r="I10" s="265"/>
    </row>
    <row r="11" spans="2:9" ht="27" customHeight="1">
      <c r="B11" s="91" t="s">
        <v>206</v>
      </c>
      <c r="C11" s="265"/>
      <c r="D11" s="265"/>
      <c r="E11" s="265"/>
      <c r="F11" s="265"/>
      <c r="G11" s="265"/>
      <c r="H11" s="265"/>
      <c r="I11" s="265"/>
    </row>
    <row r="12" spans="2:9" ht="13.5" customHeight="1">
      <c r="B12" s="100" t="s">
        <v>1</v>
      </c>
      <c r="C12" s="128"/>
      <c r="D12" s="100" t="s">
        <v>2</v>
      </c>
      <c r="E12" s="128"/>
      <c r="F12" s="268" t="s">
        <v>4</v>
      </c>
      <c r="G12" s="274"/>
      <c r="H12" s="275"/>
      <c r="I12" s="276"/>
    </row>
    <row r="13" spans="2:9" ht="13.5" customHeight="1">
      <c r="B13" s="100" t="s">
        <v>11</v>
      </c>
      <c r="C13" s="128"/>
      <c r="D13" s="100" t="s">
        <v>3</v>
      </c>
      <c r="E13" s="128"/>
      <c r="F13" s="269"/>
      <c r="G13" s="230"/>
      <c r="H13" s="231"/>
      <c r="I13" s="233"/>
    </row>
    <row r="14" spans="1:10" ht="7.5" customHeight="1">
      <c r="A14" s="180"/>
      <c r="J14" s="181"/>
    </row>
    <row r="15" spans="1:10" s="184" customFormat="1" ht="12.75" customHeight="1">
      <c r="A15" s="182"/>
      <c r="B15" s="197" t="s">
        <v>309</v>
      </c>
      <c r="C15" s="198"/>
      <c r="D15" s="198"/>
      <c r="E15" s="198"/>
      <c r="F15" s="198"/>
      <c r="G15" s="198"/>
      <c r="H15" s="198"/>
      <c r="I15" s="198"/>
      <c r="J15" s="183"/>
    </row>
    <row r="16" spans="1:10" s="184" customFormat="1" ht="23.25" customHeight="1">
      <c r="A16" s="185"/>
      <c r="B16" s="186" t="s">
        <v>310</v>
      </c>
      <c r="C16" s="191"/>
      <c r="D16" s="191"/>
      <c r="E16" s="191"/>
      <c r="F16" s="191"/>
      <c r="G16" s="191"/>
      <c r="H16" s="191"/>
      <c r="I16" s="191"/>
      <c r="J16" s="187"/>
    </row>
    <row r="17" spans="1:10" s="184" customFormat="1" ht="12.75" customHeight="1">
      <c r="A17" s="185"/>
      <c r="B17" s="186" t="s">
        <v>241</v>
      </c>
      <c r="C17" s="191"/>
      <c r="D17" s="191"/>
      <c r="E17" s="191"/>
      <c r="F17" s="191"/>
      <c r="G17" s="191"/>
      <c r="H17" s="191"/>
      <c r="I17" s="191"/>
      <c r="J17" s="187"/>
    </row>
    <row r="18" spans="1:10" s="184" customFormat="1" ht="12.75" customHeight="1">
      <c r="A18" s="185"/>
      <c r="B18" s="188" t="s">
        <v>1</v>
      </c>
      <c r="C18" s="189"/>
      <c r="D18" s="188" t="s">
        <v>2</v>
      </c>
      <c r="E18" s="189"/>
      <c r="F18" s="188" t="s">
        <v>11</v>
      </c>
      <c r="G18" s="192"/>
      <c r="H18" s="193"/>
      <c r="I18" s="194"/>
      <c r="J18" s="187"/>
    </row>
    <row r="19" spans="1:10" s="184" customFormat="1" ht="7.5" customHeight="1">
      <c r="A19" s="182"/>
      <c r="J19" s="183"/>
    </row>
    <row r="20" spans="1:10" s="184" customFormat="1" ht="12.75" customHeight="1">
      <c r="A20" s="182"/>
      <c r="B20" s="197" t="s">
        <v>309</v>
      </c>
      <c r="C20" s="198"/>
      <c r="D20" s="198"/>
      <c r="E20" s="198"/>
      <c r="F20" s="198"/>
      <c r="G20" s="198"/>
      <c r="H20" s="198"/>
      <c r="I20" s="198"/>
      <c r="J20" s="183"/>
    </row>
    <row r="21" spans="1:10" s="184" customFormat="1" ht="23.25" customHeight="1">
      <c r="A21" s="185"/>
      <c r="B21" s="186" t="s">
        <v>310</v>
      </c>
      <c r="C21" s="191"/>
      <c r="D21" s="191"/>
      <c r="E21" s="191"/>
      <c r="F21" s="191"/>
      <c r="G21" s="191"/>
      <c r="H21" s="191"/>
      <c r="I21" s="191"/>
      <c r="J21" s="187"/>
    </row>
    <row r="22" spans="1:10" s="184" customFormat="1" ht="12.75" customHeight="1">
      <c r="A22" s="185"/>
      <c r="B22" s="186" t="s">
        <v>241</v>
      </c>
      <c r="C22" s="191"/>
      <c r="D22" s="191"/>
      <c r="E22" s="191"/>
      <c r="F22" s="191"/>
      <c r="G22" s="191"/>
      <c r="H22" s="191"/>
      <c r="I22" s="191"/>
      <c r="J22" s="187"/>
    </row>
    <row r="23" spans="1:10" s="184" customFormat="1" ht="12.75" customHeight="1">
      <c r="A23" s="185"/>
      <c r="B23" s="188" t="s">
        <v>1</v>
      </c>
      <c r="C23" s="189"/>
      <c r="D23" s="188" t="s">
        <v>2</v>
      </c>
      <c r="E23" s="189"/>
      <c r="F23" s="188" t="s">
        <v>11</v>
      </c>
      <c r="G23" s="192"/>
      <c r="H23" s="193"/>
      <c r="I23" s="194"/>
      <c r="J23" s="187"/>
    </row>
    <row r="24" spans="1:10" s="184" customFormat="1" ht="7.5" customHeight="1">
      <c r="A24" s="182"/>
      <c r="J24" s="183"/>
    </row>
    <row r="25" spans="1:10" s="184" customFormat="1" ht="12.75" customHeight="1">
      <c r="A25" s="182"/>
      <c r="B25" s="197" t="s">
        <v>309</v>
      </c>
      <c r="C25" s="198"/>
      <c r="D25" s="198"/>
      <c r="E25" s="198"/>
      <c r="F25" s="198"/>
      <c r="G25" s="198"/>
      <c r="H25" s="198"/>
      <c r="I25" s="198"/>
      <c r="J25" s="183"/>
    </row>
    <row r="26" spans="1:10" s="184" customFormat="1" ht="23.25" customHeight="1">
      <c r="A26" s="185"/>
      <c r="B26" s="186" t="s">
        <v>310</v>
      </c>
      <c r="C26" s="191"/>
      <c r="D26" s="191"/>
      <c r="E26" s="191"/>
      <c r="F26" s="191"/>
      <c r="G26" s="191"/>
      <c r="H26" s="191"/>
      <c r="I26" s="191"/>
      <c r="J26" s="187"/>
    </row>
    <row r="27" spans="1:10" s="184" customFormat="1" ht="12.75" customHeight="1">
      <c r="A27" s="185"/>
      <c r="B27" s="186" t="s">
        <v>241</v>
      </c>
      <c r="C27" s="191"/>
      <c r="D27" s="191"/>
      <c r="E27" s="191"/>
      <c r="F27" s="191"/>
      <c r="G27" s="191"/>
      <c r="H27" s="191"/>
      <c r="I27" s="191"/>
      <c r="J27" s="187"/>
    </row>
    <row r="28" spans="1:10" s="184" customFormat="1" ht="12.75" customHeight="1">
      <c r="A28" s="185"/>
      <c r="B28" s="188" t="s">
        <v>1</v>
      </c>
      <c r="C28" s="189"/>
      <c r="D28" s="188" t="s">
        <v>2</v>
      </c>
      <c r="E28" s="189"/>
      <c r="F28" s="188" t="s">
        <v>11</v>
      </c>
      <c r="G28" s="192"/>
      <c r="H28" s="193"/>
      <c r="I28" s="194"/>
      <c r="J28" s="187"/>
    </row>
    <row r="29" spans="1:10" s="184" customFormat="1" ht="7.5" customHeight="1">
      <c r="A29" s="182"/>
      <c r="J29" s="183"/>
    </row>
    <row r="30" spans="1:10" s="184" customFormat="1" ht="12.75" customHeight="1">
      <c r="A30" s="182"/>
      <c r="B30" s="197" t="s">
        <v>309</v>
      </c>
      <c r="C30" s="198"/>
      <c r="D30" s="198"/>
      <c r="E30" s="198"/>
      <c r="F30" s="198"/>
      <c r="G30" s="198"/>
      <c r="H30" s="198"/>
      <c r="I30" s="198"/>
      <c r="J30" s="183"/>
    </row>
    <row r="31" spans="1:10" s="184" customFormat="1" ht="23.25" customHeight="1">
      <c r="A31" s="185"/>
      <c r="B31" s="186" t="s">
        <v>310</v>
      </c>
      <c r="C31" s="191"/>
      <c r="D31" s="191"/>
      <c r="E31" s="191"/>
      <c r="F31" s="191"/>
      <c r="G31" s="191"/>
      <c r="H31" s="191"/>
      <c r="I31" s="191"/>
      <c r="J31" s="187"/>
    </row>
    <row r="32" spans="1:10" s="184" customFormat="1" ht="12.75" customHeight="1">
      <c r="A32" s="185"/>
      <c r="B32" s="186" t="s">
        <v>241</v>
      </c>
      <c r="C32" s="191"/>
      <c r="D32" s="191"/>
      <c r="E32" s="191"/>
      <c r="F32" s="191"/>
      <c r="G32" s="191"/>
      <c r="H32" s="191"/>
      <c r="I32" s="191"/>
      <c r="J32" s="187"/>
    </row>
    <row r="33" spans="1:10" s="184" customFormat="1" ht="12.75" customHeight="1">
      <c r="A33" s="185"/>
      <c r="B33" s="188" t="s">
        <v>1</v>
      </c>
      <c r="C33" s="189"/>
      <c r="D33" s="188" t="s">
        <v>2</v>
      </c>
      <c r="E33" s="189"/>
      <c r="F33" s="188" t="s">
        <v>11</v>
      </c>
      <c r="G33" s="192"/>
      <c r="H33" s="193"/>
      <c r="I33" s="194"/>
      <c r="J33" s="187"/>
    </row>
    <row r="34" spans="1:10" s="184" customFormat="1" ht="7.5" customHeight="1">
      <c r="A34" s="182"/>
      <c r="J34" s="183"/>
    </row>
    <row r="35" spans="1:10" s="184" customFormat="1" ht="12.75" customHeight="1">
      <c r="A35" s="182"/>
      <c r="B35" s="197" t="s">
        <v>309</v>
      </c>
      <c r="C35" s="198"/>
      <c r="D35" s="198"/>
      <c r="E35" s="198"/>
      <c r="F35" s="198"/>
      <c r="G35" s="198"/>
      <c r="H35" s="198"/>
      <c r="I35" s="198"/>
      <c r="J35" s="183"/>
    </row>
    <row r="36" spans="1:10" s="184" customFormat="1" ht="23.25" customHeight="1">
      <c r="A36" s="185"/>
      <c r="B36" s="186" t="s">
        <v>310</v>
      </c>
      <c r="C36" s="191"/>
      <c r="D36" s="191"/>
      <c r="E36" s="191"/>
      <c r="F36" s="191"/>
      <c r="G36" s="191"/>
      <c r="H36" s="191"/>
      <c r="I36" s="191"/>
      <c r="J36" s="187"/>
    </row>
    <row r="37" spans="1:10" s="184" customFormat="1" ht="12.75" customHeight="1">
      <c r="A37" s="185"/>
      <c r="B37" s="186" t="s">
        <v>241</v>
      </c>
      <c r="C37" s="191"/>
      <c r="D37" s="191"/>
      <c r="E37" s="191"/>
      <c r="F37" s="191"/>
      <c r="G37" s="191"/>
      <c r="H37" s="191"/>
      <c r="I37" s="191"/>
      <c r="J37" s="187"/>
    </row>
    <row r="38" spans="1:10" s="184" customFormat="1" ht="12.75" customHeight="1">
      <c r="A38" s="185"/>
      <c r="B38" s="188" t="s">
        <v>1</v>
      </c>
      <c r="C38" s="189"/>
      <c r="D38" s="188" t="s">
        <v>2</v>
      </c>
      <c r="E38" s="189"/>
      <c r="F38" s="188" t="s">
        <v>11</v>
      </c>
      <c r="G38" s="192"/>
      <c r="H38" s="193"/>
      <c r="I38" s="194"/>
      <c r="J38" s="187"/>
    </row>
    <row r="39" ht="7.5" customHeight="1"/>
    <row r="40" spans="2:9" ht="13.5" customHeight="1">
      <c r="B40" s="272" t="s">
        <v>301</v>
      </c>
      <c r="C40" s="272"/>
      <c r="D40" s="272"/>
      <c r="E40" s="272"/>
      <c r="F40" s="272"/>
      <c r="G40" s="273"/>
      <c r="H40" s="270"/>
      <c r="I40" s="271"/>
    </row>
    <row r="41" spans="2:9" s="102" customFormat="1" ht="12" customHeight="1">
      <c r="B41" s="278" t="s">
        <v>253</v>
      </c>
      <c r="C41" s="278"/>
      <c r="D41" s="278"/>
      <c r="E41" s="278"/>
      <c r="F41" s="278"/>
      <c r="G41" s="278"/>
      <c r="H41" s="278"/>
      <c r="I41" s="278"/>
    </row>
    <row r="42" spans="1:10" ht="7.5" customHeight="1">
      <c r="A42" s="180"/>
      <c r="J42" s="181"/>
    </row>
    <row r="43" spans="1:10" ht="45" customHeight="1">
      <c r="A43" s="2"/>
      <c r="G43" s="195"/>
      <c r="H43" s="195"/>
      <c r="I43" s="195"/>
      <c r="J43" s="190"/>
    </row>
    <row r="44" spans="1:10" ht="10.5" customHeight="1">
      <c r="A44" s="2"/>
      <c r="B44" s="108"/>
      <c r="C44" s="108"/>
      <c r="E44" s="108"/>
      <c r="G44" s="196" t="s">
        <v>151</v>
      </c>
      <c r="H44" s="196"/>
      <c r="I44" s="196"/>
      <c r="J44" s="190"/>
    </row>
    <row r="45" ht="7.5" customHeight="1"/>
    <row r="46" spans="2:9" ht="14.25" customHeight="1">
      <c r="B46" s="277" t="s">
        <v>302</v>
      </c>
      <c r="C46" s="277"/>
      <c r="D46" s="277"/>
      <c r="E46" s="277"/>
      <c r="F46" s="277"/>
      <c r="G46" s="277"/>
      <c r="H46" s="277"/>
      <c r="I46" s="277"/>
    </row>
    <row r="47" spans="2:9" ht="24" customHeight="1">
      <c r="B47" s="266" t="s">
        <v>293</v>
      </c>
      <c r="C47" s="267"/>
      <c r="D47" s="267"/>
      <c r="E47" s="267"/>
      <c r="F47" s="267"/>
      <c r="G47" s="267"/>
      <c r="H47" s="267"/>
      <c r="I47" s="267"/>
    </row>
    <row r="48" spans="2:9" ht="13.5" customHeight="1">
      <c r="B48" s="282" t="s">
        <v>254</v>
      </c>
      <c r="C48" s="282"/>
      <c r="D48" s="282"/>
      <c r="E48" s="282"/>
      <c r="F48" s="282"/>
      <c r="G48" s="282"/>
      <c r="H48" s="282"/>
      <c r="I48" s="103"/>
    </row>
    <row r="49" spans="2:9" ht="22.5" customHeight="1">
      <c r="B49" s="260" t="s">
        <v>255</v>
      </c>
      <c r="C49" s="261"/>
      <c r="D49" s="261"/>
      <c r="E49" s="261"/>
      <c r="F49" s="261"/>
      <c r="G49" s="262"/>
      <c r="H49" s="263"/>
      <c r="I49" s="264"/>
    </row>
    <row r="50" spans="1:9" s="74" customFormat="1" ht="13.5" customHeight="1">
      <c r="A50" s="104"/>
      <c r="B50" s="253" t="s">
        <v>296</v>
      </c>
      <c r="C50" s="254"/>
      <c r="D50" s="254"/>
      <c r="E50" s="257"/>
      <c r="F50" s="258" t="s">
        <v>211</v>
      </c>
      <c r="G50" s="258"/>
      <c r="H50" s="259"/>
      <c r="I50" s="90"/>
    </row>
    <row r="51" spans="1:10" s="74" customFormat="1" ht="13.5" customHeight="1">
      <c r="A51" s="104"/>
      <c r="B51" s="255"/>
      <c r="C51" s="256"/>
      <c r="D51" s="256"/>
      <c r="E51" s="257"/>
      <c r="F51" s="258" t="s">
        <v>212</v>
      </c>
      <c r="G51" s="258"/>
      <c r="H51" s="259"/>
      <c r="I51" s="90"/>
      <c r="J51" s="105"/>
    </row>
    <row r="52" spans="1:10" s="74" customFormat="1" ht="14.25" hidden="1">
      <c r="A52" s="104"/>
      <c r="B52" s="75"/>
      <c r="C52" s="76"/>
      <c r="D52" s="76"/>
      <c r="E52" s="133"/>
      <c r="F52" s="72"/>
      <c r="G52" s="72"/>
      <c r="H52" s="73"/>
      <c r="I52" s="134"/>
      <c r="J52" s="105"/>
    </row>
    <row r="53" spans="1:10" s="74" customFormat="1" ht="14.25" hidden="1">
      <c r="A53" s="104"/>
      <c r="B53" s="75"/>
      <c r="C53" s="76"/>
      <c r="D53" s="76"/>
      <c r="E53" s="133" t="s">
        <v>28</v>
      </c>
      <c r="F53" s="72"/>
      <c r="G53" s="72"/>
      <c r="H53" s="73"/>
      <c r="I53" s="134"/>
      <c r="J53" s="105"/>
    </row>
    <row r="54" spans="1:10" s="74" customFormat="1" ht="14.25" hidden="1">
      <c r="A54" s="104"/>
      <c r="B54" s="75"/>
      <c r="C54" s="76"/>
      <c r="D54" s="76"/>
      <c r="E54" s="133" t="s">
        <v>152</v>
      </c>
      <c r="F54" s="72"/>
      <c r="G54" s="72"/>
      <c r="H54" s="73"/>
      <c r="I54" s="134"/>
      <c r="J54" s="105"/>
    </row>
    <row r="55" spans="2:9" ht="22.5" customHeight="1">
      <c r="B55" s="245" t="s">
        <v>256</v>
      </c>
      <c r="C55" s="246"/>
      <c r="D55" s="246"/>
      <c r="E55" s="246"/>
      <c r="F55" s="246"/>
      <c r="G55" s="246"/>
      <c r="H55" s="247"/>
      <c r="I55" s="106"/>
    </row>
    <row r="56" spans="2:9" ht="22.5" customHeight="1">
      <c r="B56" s="248" t="s">
        <v>257</v>
      </c>
      <c r="C56" s="249"/>
      <c r="D56" s="249"/>
      <c r="E56" s="250"/>
      <c r="F56" s="251"/>
      <c r="G56" s="251"/>
      <c r="H56" s="251"/>
      <c r="I56" s="252"/>
    </row>
    <row r="57" spans="2:9" ht="22.5" customHeight="1">
      <c r="B57" s="282" t="s">
        <v>258</v>
      </c>
      <c r="C57" s="282"/>
      <c r="D57" s="282"/>
      <c r="E57" s="282"/>
      <c r="F57" s="282"/>
      <c r="G57" s="282"/>
      <c r="H57" s="282"/>
      <c r="I57" s="129" t="s">
        <v>153</v>
      </c>
    </row>
    <row r="58" spans="2:9" ht="14.25" customHeight="1" hidden="1">
      <c r="B58" s="91"/>
      <c r="C58" s="91"/>
      <c r="D58" s="91"/>
      <c r="E58" s="91"/>
      <c r="F58" s="91"/>
      <c r="G58" s="91"/>
      <c r="H58" s="91"/>
      <c r="I58" s="132" t="s">
        <v>153</v>
      </c>
    </row>
    <row r="59" spans="2:9" ht="14.25" customHeight="1" hidden="1">
      <c r="B59" s="91"/>
      <c r="C59" s="91"/>
      <c r="D59" s="91"/>
      <c r="E59" s="91"/>
      <c r="F59" s="91"/>
      <c r="G59" s="91"/>
      <c r="H59" s="91"/>
      <c r="I59" s="132" t="s">
        <v>28</v>
      </c>
    </row>
    <row r="60" spans="2:9" ht="14.25" customHeight="1" hidden="1">
      <c r="B60" s="91"/>
      <c r="C60" s="91"/>
      <c r="D60" s="91"/>
      <c r="E60" s="91"/>
      <c r="F60" s="91"/>
      <c r="G60" s="91"/>
      <c r="H60" s="91"/>
      <c r="I60" s="132" t="s">
        <v>152</v>
      </c>
    </row>
    <row r="61" spans="2:9" ht="22.5" customHeight="1">
      <c r="B61" s="282" t="s">
        <v>259</v>
      </c>
      <c r="C61" s="282"/>
      <c r="D61" s="282"/>
      <c r="E61" s="282"/>
      <c r="F61" s="282"/>
      <c r="G61" s="282"/>
      <c r="H61" s="282"/>
      <c r="I61" s="129" t="s">
        <v>153</v>
      </c>
    </row>
    <row r="62" spans="2:9" ht="14.25" customHeight="1" hidden="1">
      <c r="B62" s="91"/>
      <c r="C62" s="91"/>
      <c r="D62" s="91"/>
      <c r="E62" s="91"/>
      <c r="F62" s="91"/>
      <c r="G62" s="91"/>
      <c r="H62" s="91"/>
      <c r="I62" s="132" t="s">
        <v>153</v>
      </c>
    </row>
    <row r="63" spans="2:9" ht="14.25" customHeight="1" hidden="1">
      <c r="B63" s="91"/>
      <c r="C63" s="91"/>
      <c r="D63" s="91"/>
      <c r="E63" s="91"/>
      <c r="F63" s="91"/>
      <c r="G63" s="91"/>
      <c r="H63" s="91"/>
      <c r="I63" s="132" t="s">
        <v>28</v>
      </c>
    </row>
    <row r="64" spans="2:9" ht="14.25" customHeight="1" hidden="1">
      <c r="B64" s="91"/>
      <c r="C64" s="91"/>
      <c r="D64" s="91"/>
      <c r="E64" s="91"/>
      <c r="F64" s="91"/>
      <c r="G64" s="91"/>
      <c r="H64" s="91"/>
      <c r="I64" s="132" t="s">
        <v>152</v>
      </c>
    </row>
    <row r="65" spans="2:9" ht="22.5" customHeight="1">
      <c r="B65" s="282" t="s">
        <v>260</v>
      </c>
      <c r="C65" s="282"/>
      <c r="D65" s="282"/>
      <c r="E65" s="282"/>
      <c r="F65" s="282"/>
      <c r="G65" s="282"/>
      <c r="H65" s="282"/>
      <c r="I65" s="129" t="s">
        <v>153</v>
      </c>
    </row>
    <row r="66" spans="2:9" ht="14.25" customHeight="1" hidden="1">
      <c r="B66" s="91"/>
      <c r="C66" s="91"/>
      <c r="D66" s="91"/>
      <c r="E66" s="91"/>
      <c r="F66" s="91"/>
      <c r="G66" s="91"/>
      <c r="H66" s="91"/>
      <c r="I66" s="132" t="s">
        <v>153</v>
      </c>
    </row>
    <row r="67" spans="2:9" ht="14.25" customHeight="1" hidden="1">
      <c r="B67" s="91"/>
      <c r="C67" s="91"/>
      <c r="D67" s="91"/>
      <c r="E67" s="91"/>
      <c r="F67" s="91"/>
      <c r="G67" s="91"/>
      <c r="H67" s="91"/>
      <c r="I67" s="132" t="s">
        <v>28</v>
      </c>
    </row>
    <row r="68" spans="2:9" ht="14.25" customHeight="1" hidden="1">
      <c r="B68" s="91"/>
      <c r="C68" s="91"/>
      <c r="D68" s="91"/>
      <c r="E68" s="91"/>
      <c r="F68" s="91"/>
      <c r="G68" s="91"/>
      <c r="H68" s="91"/>
      <c r="I68" s="132" t="s">
        <v>152</v>
      </c>
    </row>
    <row r="69" spans="2:9" ht="13.5" customHeight="1">
      <c r="B69" s="290" t="s">
        <v>162</v>
      </c>
      <c r="C69" s="291"/>
      <c r="D69" s="291"/>
      <c r="E69" s="291"/>
      <c r="F69" s="291"/>
      <c r="G69" s="291"/>
      <c r="H69" s="292"/>
      <c r="I69" s="130"/>
    </row>
    <row r="70" spans="2:9" ht="13.5" customHeight="1">
      <c r="B70" s="282" t="s">
        <v>261</v>
      </c>
      <c r="C70" s="282"/>
      <c r="D70" s="282"/>
      <c r="E70" s="282"/>
      <c r="F70" s="282"/>
      <c r="G70" s="282"/>
      <c r="H70" s="282"/>
      <c r="I70" s="129" t="s">
        <v>153</v>
      </c>
    </row>
    <row r="71" spans="2:9" ht="14.25" customHeight="1" hidden="1">
      <c r="B71" s="91"/>
      <c r="C71" s="91"/>
      <c r="D71" s="91"/>
      <c r="E71" s="91"/>
      <c r="F71" s="91"/>
      <c r="G71" s="91"/>
      <c r="H71" s="91"/>
      <c r="I71" s="132" t="s">
        <v>153</v>
      </c>
    </row>
    <row r="72" spans="2:9" ht="14.25" customHeight="1" hidden="1">
      <c r="B72" s="91"/>
      <c r="C72" s="91"/>
      <c r="D72" s="91"/>
      <c r="E72" s="91"/>
      <c r="F72" s="91"/>
      <c r="G72" s="91"/>
      <c r="H72" s="91"/>
      <c r="I72" s="132" t="s">
        <v>28</v>
      </c>
    </row>
    <row r="73" spans="2:9" ht="14.25" customHeight="1" hidden="1">
      <c r="B73" s="91"/>
      <c r="C73" s="91"/>
      <c r="D73" s="91"/>
      <c r="E73" s="91"/>
      <c r="F73" s="91"/>
      <c r="G73" s="91"/>
      <c r="H73" s="91"/>
      <c r="I73" s="132" t="s">
        <v>152</v>
      </c>
    </row>
    <row r="74" spans="2:9" ht="13.5" customHeight="1">
      <c r="B74" s="282" t="s">
        <v>262</v>
      </c>
      <c r="C74" s="282"/>
      <c r="D74" s="282"/>
      <c r="E74" s="282"/>
      <c r="F74" s="282"/>
      <c r="G74" s="282"/>
      <c r="H74" s="282"/>
      <c r="I74" s="129" t="s">
        <v>153</v>
      </c>
    </row>
    <row r="75" spans="2:9" ht="14.25" customHeight="1" hidden="1">
      <c r="B75" s="91"/>
      <c r="C75" s="91"/>
      <c r="D75" s="91"/>
      <c r="E75" s="91"/>
      <c r="F75" s="91"/>
      <c r="G75" s="91"/>
      <c r="H75" s="91"/>
      <c r="I75" s="132" t="s">
        <v>153</v>
      </c>
    </row>
    <row r="76" spans="2:9" ht="14.25" customHeight="1" hidden="1">
      <c r="B76" s="91"/>
      <c r="C76" s="91"/>
      <c r="D76" s="91"/>
      <c r="E76" s="91"/>
      <c r="F76" s="91"/>
      <c r="G76" s="91"/>
      <c r="H76" s="91"/>
      <c r="I76" s="132" t="s">
        <v>28</v>
      </c>
    </row>
    <row r="77" spans="2:9" ht="14.25" customHeight="1" hidden="1">
      <c r="B77" s="91"/>
      <c r="C77" s="91"/>
      <c r="D77" s="91"/>
      <c r="E77" s="91"/>
      <c r="F77" s="91"/>
      <c r="G77" s="91"/>
      <c r="H77" s="91"/>
      <c r="I77" s="132" t="s">
        <v>152</v>
      </c>
    </row>
    <row r="78" spans="2:9" ht="13.5" customHeight="1">
      <c r="B78" s="281" t="s">
        <v>263</v>
      </c>
      <c r="C78" s="235"/>
      <c r="D78" s="235"/>
      <c r="E78" s="235"/>
      <c r="F78" s="235"/>
      <c r="G78" s="235"/>
      <c r="H78" s="235"/>
      <c r="I78" s="129" t="s">
        <v>153</v>
      </c>
    </row>
    <row r="79" spans="2:9" ht="14.25" customHeight="1" hidden="1">
      <c r="B79" s="91"/>
      <c r="C79" s="91"/>
      <c r="D79" s="91"/>
      <c r="E79" s="91"/>
      <c r="F79" s="91"/>
      <c r="G79" s="91"/>
      <c r="H79" s="91"/>
      <c r="I79" s="132" t="s">
        <v>153</v>
      </c>
    </row>
    <row r="80" spans="2:9" ht="14.25" customHeight="1" hidden="1">
      <c r="B80" s="91"/>
      <c r="C80" s="91"/>
      <c r="D80" s="91"/>
      <c r="E80" s="91"/>
      <c r="F80" s="91"/>
      <c r="G80" s="91"/>
      <c r="H80" s="91"/>
      <c r="I80" s="132" t="s">
        <v>28</v>
      </c>
    </row>
    <row r="81" spans="2:9" ht="14.25" customHeight="1" hidden="1">
      <c r="B81" s="91"/>
      <c r="C81" s="91"/>
      <c r="D81" s="91"/>
      <c r="E81" s="91"/>
      <c r="F81" s="91"/>
      <c r="G81" s="91"/>
      <c r="H81" s="91"/>
      <c r="I81" s="132" t="s">
        <v>152</v>
      </c>
    </row>
    <row r="82" spans="2:10" ht="13.5" customHeight="1">
      <c r="B82" s="282" t="s">
        <v>264</v>
      </c>
      <c r="C82" s="282"/>
      <c r="D82" s="282"/>
      <c r="E82" s="282"/>
      <c r="F82" s="282"/>
      <c r="G82" s="282"/>
      <c r="H82" s="282"/>
      <c r="I82" s="129" t="s">
        <v>153</v>
      </c>
      <c r="J82" s="107"/>
    </row>
    <row r="83" spans="2:9" ht="14.25" customHeight="1" hidden="1">
      <c r="B83" s="91"/>
      <c r="C83" s="91"/>
      <c r="D83" s="91"/>
      <c r="E83" s="91"/>
      <c r="F83" s="91"/>
      <c r="G83" s="91"/>
      <c r="H83" s="91"/>
      <c r="I83" s="132" t="s">
        <v>153</v>
      </c>
    </row>
    <row r="84" spans="2:9" ht="14.25" customHeight="1" hidden="1">
      <c r="B84" s="91"/>
      <c r="C84" s="91"/>
      <c r="D84" s="91"/>
      <c r="E84" s="91"/>
      <c r="F84" s="91"/>
      <c r="G84" s="91"/>
      <c r="H84" s="91"/>
      <c r="I84" s="132" t="s">
        <v>28</v>
      </c>
    </row>
    <row r="85" spans="2:9" ht="14.25" customHeight="1" hidden="1">
      <c r="B85" s="91"/>
      <c r="C85" s="91"/>
      <c r="D85" s="91"/>
      <c r="E85" s="91"/>
      <c r="F85" s="91"/>
      <c r="G85" s="91"/>
      <c r="H85" s="91"/>
      <c r="I85" s="132" t="s">
        <v>152</v>
      </c>
    </row>
    <row r="86" spans="2:10" ht="22.5" customHeight="1">
      <c r="B86" s="283" t="s">
        <v>292</v>
      </c>
      <c r="C86" s="282"/>
      <c r="D86" s="282"/>
      <c r="E86" s="282"/>
      <c r="F86" s="282"/>
      <c r="G86" s="282"/>
      <c r="H86" s="282"/>
      <c r="I86" s="129" t="s">
        <v>153</v>
      </c>
      <c r="J86" s="107"/>
    </row>
    <row r="87" spans="2:9" ht="14.25" customHeight="1" hidden="1">
      <c r="B87" s="91"/>
      <c r="C87" s="91"/>
      <c r="D87" s="91"/>
      <c r="E87" s="91"/>
      <c r="F87" s="91"/>
      <c r="G87" s="91"/>
      <c r="H87" s="91"/>
      <c r="I87" s="132" t="s">
        <v>153</v>
      </c>
    </row>
    <row r="88" spans="2:9" ht="14.25" customHeight="1" hidden="1">
      <c r="B88" s="91"/>
      <c r="C88" s="91"/>
      <c r="D88" s="91"/>
      <c r="E88" s="91"/>
      <c r="F88" s="91"/>
      <c r="G88" s="91"/>
      <c r="H88" s="91"/>
      <c r="I88" s="132" t="s">
        <v>251</v>
      </c>
    </row>
    <row r="89" spans="2:9" ht="14.25" customHeight="1" hidden="1">
      <c r="B89" s="91"/>
      <c r="C89" s="91"/>
      <c r="D89" s="91"/>
      <c r="E89" s="91"/>
      <c r="F89" s="91"/>
      <c r="G89" s="91"/>
      <c r="H89" s="91"/>
      <c r="I89" s="132" t="s">
        <v>252</v>
      </c>
    </row>
    <row r="90" spans="1:10" s="77" customFormat="1" ht="7.5" customHeight="1">
      <c r="A90" s="94"/>
      <c r="J90" s="95"/>
    </row>
    <row r="91" spans="2:9" ht="14.25" customHeight="1">
      <c r="B91" s="277" t="s">
        <v>303</v>
      </c>
      <c r="C91" s="277"/>
      <c r="D91" s="277"/>
      <c r="E91" s="277"/>
      <c r="F91" s="277"/>
      <c r="G91" s="277"/>
      <c r="H91" s="277"/>
      <c r="I91" s="277"/>
    </row>
    <row r="92" spans="2:9" ht="13.5" customHeight="1">
      <c r="B92" s="172" t="s">
        <v>5</v>
      </c>
      <c r="C92" s="199" t="s">
        <v>158</v>
      </c>
      <c r="D92" s="199"/>
      <c r="E92" s="199"/>
      <c r="F92" s="199"/>
      <c r="G92" s="199"/>
      <c r="H92" s="199"/>
      <c r="I92" s="173">
        <f>IF(I61="TAK","WŁĄCZ",IF(I61="NIE","NIE WŁĄCZAJ",""))</f>
      </c>
    </row>
    <row r="93" spans="2:9" ht="13.5" customHeight="1">
      <c r="B93" s="172" t="s">
        <v>6</v>
      </c>
      <c r="C93" s="199" t="s">
        <v>154</v>
      </c>
      <c r="D93" s="199"/>
      <c r="E93" s="199"/>
      <c r="F93" s="199"/>
      <c r="G93" s="199"/>
      <c r="H93" s="199"/>
      <c r="I93" s="173">
        <f>IF(I65="TAK","WŁĄCZ",IF(I65="NIE","NIE WŁĄCZAJ",""))</f>
      </c>
    </row>
    <row r="94" spans="2:9" ht="13.5" customHeight="1">
      <c r="B94" s="172" t="s">
        <v>7</v>
      </c>
      <c r="C94" s="199" t="s">
        <v>155</v>
      </c>
      <c r="D94" s="199"/>
      <c r="E94" s="199"/>
      <c r="F94" s="199"/>
      <c r="G94" s="199"/>
      <c r="H94" s="199"/>
      <c r="I94" s="173">
        <f>IF(AND(I70="TAK",I74="TAK"),"NIE WŁĄCZAJ",IF(AND(I70="TAK",I74="NIE"),"WŁĄCZ",IF(I70="NIE","NIE WŁĄCZAJ","")))</f>
      </c>
    </row>
    <row r="95" spans="2:9" ht="13.5" customHeight="1">
      <c r="B95" s="172" t="s">
        <v>8</v>
      </c>
      <c r="C95" s="199" t="s">
        <v>156</v>
      </c>
      <c r="D95" s="199"/>
      <c r="E95" s="199"/>
      <c r="F95" s="199"/>
      <c r="G95" s="199"/>
      <c r="H95" s="199"/>
      <c r="I95" s="173">
        <f>IF(AND(I70="TAK",I74="TAK"),"NIE WŁĄCZAJ",IF(AND(I70="NIE",I74="TAK"),"WŁĄCZ",IF(I74="NIE","NIE WŁĄCZAJ","")))</f>
      </c>
    </row>
    <row r="96" spans="2:9" ht="13.5" customHeight="1">
      <c r="B96" s="172" t="s">
        <v>12</v>
      </c>
      <c r="C96" s="199" t="s">
        <v>175</v>
      </c>
      <c r="D96" s="199"/>
      <c r="E96" s="199"/>
      <c r="F96" s="199"/>
      <c r="G96" s="199"/>
      <c r="H96" s="199"/>
      <c r="I96" s="173">
        <f>IF(AND(I70="TAK",I74="TAK"),"WŁĄCZ",IF(OR(I70="NIE",I74="NIE"),"NIE WŁĄCZAJ",""))</f>
      </c>
    </row>
    <row r="97" spans="2:9" ht="13.5" customHeight="1">
      <c r="B97" s="172" t="s">
        <v>150</v>
      </c>
      <c r="C97" s="199" t="s">
        <v>157</v>
      </c>
      <c r="D97" s="199"/>
      <c r="E97" s="199"/>
      <c r="F97" s="199"/>
      <c r="G97" s="199"/>
      <c r="H97" s="199"/>
      <c r="I97" s="173">
        <f>IF(I78="TAK","WŁĄCZ",IF(I78="NIE","NIE WŁĄCZAJ",""))</f>
      </c>
    </row>
    <row r="98" spans="2:9" ht="13.5" customHeight="1">
      <c r="B98" s="172" t="s">
        <v>190</v>
      </c>
      <c r="C98" s="199" t="s">
        <v>248</v>
      </c>
      <c r="D98" s="199"/>
      <c r="E98" s="199"/>
      <c r="F98" s="199"/>
      <c r="G98" s="199"/>
      <c r="H98" s="199"/>
      <c r="I98" s="173">
        <f>IF(I82="TAK","WŁĄCZ",IF(I82="NIE","NIE WŁĄCZAJ",""))</f>
      </c>
    </row>
    <row r="99" spans="2:9" ht="13.5" customHeight="1">
      <c r="B99" s="172" t="s">
        <v>192</v>
      </c>
      <c r="C99" s="199" t="s">
        <v>298</v>
      </c>
      <c r="D99" s="199"/>
      <c r="E99" s="199"/>
      <c r="F99" s="199"/>
      <c r="G99" s="199"/>
      <c r="H99" s="199"/>
      <c r="I99" s="173">
        <f>IF(I86="EUROPA","WŁĄCZ",IF(I86="RP","NIE WŁĄCZAJ",""))</f>
      </c>
    </row>
    <row r="100" spans="1:10" s="77" customFormat="1" ht="7.5" customHeight="1">
      <c r="A100" s="94"/>
      <c r="J100" s="95"/>
    </row>
    <row r="101" spans="1:10" ht="21.75" customHeight="1">
      <c r="A101" s="98"/>
      <c r="G101" s="218"/>
      <c r="H101" s="218"/>
      <c r="I101" s="218"/>
      <c r="J101" s="99"/>
    </row>
    <row r="102" spans="1:10" ht="10.5" customHeight="1">
      <c r="A102" s="98"/>
      <c r="B102" s="108"/>
      <c r="C102" s="108"/>
      <c r="E102" s="108"/>
      <c r="G102" s="196" t="s">
        <v>151</v>
      </c>
      <c r="H102" s="196"/>
      <c r="I102" s="196"/>
      <c r="J102" s="99"/>
    </row>
    <row r="103" ht="7.5" customHeight="1"/>
    <row r="104" spans="2:9" ht="12.75">
      <c r="B104" s="302" t="s">
        <v>20</v>
      </c>
      <c r="C104" s="302"/>
      <c r="D104" s="302"/>
      <c r="E104" s="302"/>
      <c r="F104" s="302"/>
      <c r="G104" s="302"/>
      <c r="H104" s="302"/>
      <c r="I104" s="302"/>
    </row>
    <row r="105" spans="2:9" ht="22.5" customHeight="1">
      <c r="B105" s="287" t="s">
        <v>277</v>
      </c>
      <c r="C105" s="287"/>
      <c r="D105" s="287"/>
      <c r="E105" s="287"/>
      <c r="F105" s="287"/>
      <c r="G105" s="287"/>
      <c r="H105" s="287"/>
      <c r="I105" s="287"/>
    </row>
    <row r="106" spans="2:9" ht="21.75" customHeight="1" hidden="1">
      <c r="B106" s="136" t="s">
        <v>270</v>
      </c>
      <c r="C106" s="110" t="s">
        <v>271</v>
      </c>
      <c r="D106" s="110" t="s">
        <v>272</v>
      </c>
      <c r="E106" s="110" t="s">
        <v>273</v>
      </c>
      <c r="F106" s="110" t="s">
        <v>274</v>
      </c>
      <c r="G106" s="91" t="s">
        <v>304</v>
      </c>
      <c r="H106" s="91"/>
      <c r="I106" s="137" t="s">
        <v>269</v>
      </c>
    </row>
    <row r="107" spans="2:9" ht="27.75" customHeight="1" hidden="1">
      <c r="B107" s="171">
        <f>IF(I48="",0,IF(I48&lt;=1000000,1,IF(I48&lt;=1500000,1.1,IF(I48&lt;=2000000,1.2,IF(I48&lt;=3000000,1.3,IF(I48&gt;3000000,"IKS",0))))))</f>
        <v>0</v>
      </c>
      <c r="C107" s="138">
        <f>IF(E50="TAK",0.95,1)</f>
        <v>1</v>
      </c>
      <c r="D107" s="140">
        <f>IF(OR(I55=0,I55=""),1,"IKS")</f>
        <v>1</v>
      </c>
      <c r="E107" s="171">
        <v>1</v>
      </c>
      <c r="F107" s="140" t="str">
        <f>IF(I57="TAK","geod","inna")</f>
        <v>inna</v>
      </c>
      <c r="G107" s="91" t="s">
        <v>305</v>
      </c>
      <c r="H107" s="91"/>
      <c r="I107" s="139" t="str">
        <f>IF(OR(I57="WYBIERZ",I61="WYBIERZ",I65="WYBIERZ",I70="WYBIERZ",I74="WYBIERZ",I78="WYBIERZ",I82="WYBIERZ",I86="WYBIERZ"),"Odpowiedz na wszystkie pytania","OK")</f>
        <v>Odpowiedz na wszystkie pytania</v>
      </c>
    </row>
    <row r="108" spans="1:10" s="178" customFormat="1" ht="27.75" customHeight="1" hidden="1">
      <c r="A108" s="175"/>
      <c r="B108" s="171"/>
      <c r="C108" s="138" t="s">
        <v>306</v>
      </c>
      <c r="D108" s="171">
        <v>1.2</v>
      </c>
      <c r="E108" s="176" t="s">
        <v>307</v>
      </c>
      <c r="F108" s="171">
        <v>1.3</v>
      </c>
      <c r="G108" s="176" t="s">
        <v>308</v>
      </c>
      <c r="H108" s="179">
        <v>1.4</v>
      </c>
      <c r="I108" s="139"/>
      <c r="J108" s="177"/>
    </row>
    <row r="109" spans="2:10" ht="25.5" customHeight="1">
      <c r="B109" s="219" t="s">
        <v>9</v>
      </c>
      <c r="C109" s="220"/>
      <c r="D109" s="220"/>
      <c r="E109" s="220"/>
      <c r="F109" s="221"/>
      <c r="G109" s="110" t="s">
        <v>265</v>
      </c>
      <c r="H109" s="109" t="s">
        <v>13</v>
      </c>
      <c r="I109" s="109" t="s">
        <v>21</v>
      </c>
      <c r="J109" s="2"/>
    </row>
    <row r="110" spans="2:10" ht="15" customHeight="1">
      <c r="B110" s="279" t="s">
        <v>294</v>
      </c>
      <c r="C110" s="280"/>
      <c r="D110" s="280"/>
      <c r="E110" s="280"/>
      <c r="F110" s="280"/>
      <c r="G110" s="280"/>
      <c r="H110" s="280"/>
      <c r="I110" s="280"/>
      <c r="J110" s="99"/>
    </row>
    <row r="111" spans="1:10" ht="57" customHeight="1">
      <c r="A111" s="141"/>
      <c r="B111" s="284" t="s">
        <v>288</v>
      </c>
      <c r="C111" s="285"/>
      <c r="D111" s="285"/>
      <c r="E111" s="285"/>
      <c r="F111" s="286"/>
      <c r="G111" s="174" t="s">
        <v>153</v>
      </c>
      <c r="H111" s="150">
        <f>IF(G111="WYBIERZ",0,IF(I48="","Wpisz wartość przychodu w tabeli powyżej",IF(I107="Odpowiedz na wszystkie pytania","Odpowiedz na wszystkie pytania",IF(B107="IKS","Indywidualna kalkulacja składki",IF(D107="IKS","Indywidualna kalkulacja składki",(SUM(H113:H119)))))))</f>
        <v>0</v>
      </c>
      <c r="I111" s="151">
        <f>IF(G111="WYBIERZ",0,IF(I48="","Wpisz wartość przychodu w tabeli powyżej",IF(I107="Odpowiedz na wszystkie pytania","Odpowiedz na wszystkie pytania",IF(OR(B107="IKS",D107="IKS"),"Indywidualna kalkulacja składki",SUM(I113:I119)))))</f>
        <v>0</v>
      </c>
      <c r="J111" s="99"/>
    </row>
    <row r="112" spans="1:10" ht="26.25" customHeight="1" hidden="1">
      <c r="A112" s="148"/>
      <c r="B112" s="149" t="s">
        <v>275</v>
      </c>
      <c r="C112" s="143" t="s">
        <v>276</v>
      </c>
      <c r="D112" s="142"/>
      <c r="E112" s="131" t="s">
        <v>286</v>
      </c>
      <c r="F112" s="142"/>
      <c r="G112" s="143" t="s">
        <v>153</v>
      </c>
      <c r="H112" s="142"/>
      <c r="I112" s="131"/>
      <c r="J112" s="99"/>
    </row>
    <row r="113" spans="2:9" ht="13.5" customHeight="1" hidden="1">
      <c r="B113" s="131">
        <f>IF(G111="WYBIERZ",0,IF(G111=50000,171,0))</f>
        <v>0</v>
      </c>
      <c r="C113" s="143">
        <f>IF(G111="WYBIERZ",0,IF(G111=50000,308,0))</f>
        <v>0</v>
      </c>
      <c r="D113" s="144"/>
      <c r="E113" s="143">
        <f>IF(G111="WYBIERZ",0,IF(G111=50000,IF(G121="WŁĄCZONO, SG jest równa SG zakresu podstaw.",77,0),0))</f>
        <v>0</v>
      </c>
      <c r="F113" s="145"/>
      <c r="G113" s="146">
        <v>50000</v>
      </c>
      <c r="H113" s="147">
        <f>IF(G111=50000,SUM(B113,C113,E113),0)</f>
        <v>0</v>
      </c>
      <c r="I113" s="146">
        <f>IF(H113&gt;0,SUM(ROUND(B113*B107*C107*D107,0),ROUND(C113*B107*IF(E107&gt;1,1,C107)*D107*E107,0),ROUND(E113*B107*IF(E107&gt;1,1,C107)*D107*E107,0)),0)</f>
        <v>0</v>
      </c>
    </row>
    <row r="114" spans="2:10" ht="13.5" customHeight="1" hidden="1">
      <c r="B114" s="131">
        <f>IF(G111="WYBIERZ",0,IF(G111=100000,239,0))</f>
        <v>0</v>
      </c>
      <c r="C114" s="131">
        <f>IF(G111="WYBIERZ",0,IF(G111=100000,425,0))</f>
        <v>0</v>
      </c>
      <c r="D114" s="144"/>
      <c r="E114" s="143">
        <f>IF(G111="WYBIERZ",0,IF(G111=100000,IF(G121="WŁĄCZONO, SG jest równa SG zakresu podstaw.",107,0),0))</f>
        <v>0</v>
      </c>
      <c r="F114" s="145"/>
      <c r="G114" s="146">
        <v>100000</v>
      </c>
      <c r="H114" s="146">
        <f>IF(G111=100000,SUM(B114,C114,E114),0)</f>
        <v>0</v>
      </c>
      <c r="I114" s="146">
        <f>IF(H114&gt;0,SUM(ROUND(B114*B107*C107*D107,0),ROUND(C114*B107*IF(E107&gt;1,1,C107)*D107*E107,0),ROUND(E114*B107*IF(E107&gt;1,1,C107)*D107*E107,0)),0)</f>
        <v>0</v>
      </c>
      <c r="J114" s="111"/>
    </row>
    <row r="115" spans="2:10" ht="13.5" customHeight="1" hidden="1">
      <c r="B115" s="131">
        <f>IF(G111="WYBIERZ",0,IF(G111=250000,364,0))</f>
        <v>0</v>
      </c>
      <c r="C115" s="143">
        <f>IF(G111="WYBIERZ",0,IF(G111=250000,685,0))</f>
        <v>0</v>
      </c>
      <c r="D115" s="144"/>
      <c r="E115" s="143">
        <f>IF(G111="WYBIERZ",0,IF(G111=250000,IF(G121="WŁĄCZONO, SG jest równa SG zakresu podstaw.",172,0),0))</f>
        <v>0</v>
      </c>
      <c r="F115" s="145"/>
      <c r="G115" s="146">
        <v>250000</v>
      </c>
      <c r="H115" s="147">
        <f>IF(G111=250000,SUM(B115,C115,E115),0)</f>
        <v>0</v>
      </c>
      <c r="I115" s="146">
        <f>IF(H115&gt;0,SUM(ROUND(B115*B107*C107*D107,0),ROUND(C115*B107*IF(E107&gt;1,1,C107)*D107*E107,0),ROUND(E115*B107*IF(E107&gt;1,1,C107)*D107*E107,0)),0)</f>
        <v>0</v>
      </c>
      <c r="J115" s="111"/>
    </row>
    <row r="116" spans="2:9" ht="13.5" customHeight="1" hidden="1">
      <c r="B116" s="143">
        <f>IF(G111="WYBIERZ",0,IF(G111=500000,473,0))</f>
        <v>0</v>
      </c>
      <c r="C116" s="143">
        <f>IF(G111="WYBIERZ",0,IF(G111=500000,1021,0))</f>
        <v>0</v>
      </c>
      <c r="D116" s="144"/>
      <c r="E116" s="143">
        <f>IF(G111="WYBIERZ",0,IF(G111=500000,IF(G121="WŁĄCZONO, SG jest równa SG zakresu podstaw.",260,0),0))</f>
        <v>0</v>
      </c>
      <c r="F116" s="145"/>
      <c r="G116" s="146">
        <v>500000</v>
      </c>
      <c r="H116" s="147">
        <f>IF(G111=500000,SUM(B116,C116,E116),0)</f>
        <v>0</v>
      </c>
      <c r="I116" s="146">
        <f>IF(H116&gt;0,SUM(ROUND(B116*B107*C107*D107,0),ROUND(C116*B107*IF(E107&gt;1,1,C107)*D107*E107,0),ROUND(E116*B107*IF(E107&gt;1,1,C107)*D107*E107,0)),0)</f>
        <v>0</v>
      </c>
    </row>
    <row r="117" spans="2:10" ht="13.5" customHeight="1" hidden="1">
      <c r="B117" s="131">
        <f>IF(G111="WYBIERZ",0,IF(G111=1000000,616,0))</f>
        <v>0</v>
      </c>
      <c r="C117" s="143">
        <f>IF(G111="WYBIERZ",0,IF(G111=1000000,1686,0))</f>
        <v>0</v>
      </c>
      <c r="D117" s="144"/>
      <c r="E117" s="143">
        <f>IF(G111="WYBIERZ",0,IF(G111=1000000,IF(G121="WŁĄCZONO, SG jest równa SG zakresu podstaw.",427,0),0))</f>
        <v>0</v>
      </c>
      <c r="F117" s="145"/>
      <c r="G117" s="146">
        <v>1000000</v>
      </c>
      <c r="H117" s="147">
        <f>IF(G111=1000000,SUM(B117,C117,E117),0)</f>
        <v>0</v>
      </c>
      <c r="I117" s="146">
        <f>IF(H117&gt;0,SUM(ROUND(B117*B107*C107*D107,0),ROUND(C117*B107*IF(E107&gt;1,1,C107)*D107*E107,0),ROUND(E117*B107*IF(E107&gt;1,1,C107)*D107*E107,0)),0)</f>
        <v>0</v>
      </c>
      <c r="J117" s="111"/>
    </row>
    <row r="118" spans="2:10" ht="13.5" customHeight="1" hidden="1">
      <c r="B118" s="143">
        <f>IF(G111="WYBIERZ",0,IF(G111=1500000,717,0))</f>
        <v>0</v>
      </c>
      <c r="C118" s="143">
        <f>IF(G111="WYBIERZ",0,IF(G111=1500000,2244,0))</f>
        <v>0</v>
      </c>
      <c r="D118" s="144"/>
      <c r="E118" s="143">
        <f>IF(G111="WYBIERZ",0,IF(G111=1500000,IF(G121="WŁĄCZONO, SG jest równa SG zakresu podstaw.",567,0),0))</f>
        <v>0</v>
      </c>
      <c r="F118" s="145"/>
      <c r="G118" s="146">
        <v>1500000</v>
      </c>
      <c r="H118" s="147">
        <f>IF(G111=1500000,SUM(B118,C118,E118),0)</f>
        <v>0</v>
      </c>
      <c r="I118" s="146">
        <f>IF(H118&gt;0,SUM(ROUND(B118*B107*C107*D107,0),ROUND(C118*B107*IF(E107&gt;1,1,C107)*D107*E107,0),ROUND(E118*B107*IF(E107&gt;1,1,C107)*D107*E107,0)),0)</f>
        <v>0</v>
      </c>
      <c r="J118" s="111"/>
    </row>
    <row r="119" spans="2:9" ht="13.5" customHeight="1" hidden="1">
      <c r="B119" s="143">
        <f>IF(G111="WYBIERZ",0,IF(G111=2000000,803,0))</f>
        <v>0</v>
      </c>
      <c r="C119" s="143">
        <f>IF(G111="WYBIERZ",0,IF(G111=2000000,2798,0))</f>
        <v>0</v>
      </c>
      <c r="D119" s="144"/>
      <c r="E119" s="143">
        <f>IF(G111="WYBIERZ",0,IF(G111=2000000,IF(G121="WŁĄCZONO, SG jest równa SG zakresu podstaw.",707,0),0))</f>
        <v>0</v>
      </c>
      <c r="F119" s="145"/>
      <c r="G119" s="146">
        <v>2000000</v>
      </c>
      <c r="H119" s="147">
        <f>IF(G111=2000000,SUM(B119,C119,E119),0)</f>
        <v>0</v>
      </c>
      <c r="I119" s="146">
        <f>IF(H119&gt;0,SUM(ROUND(B119*B107*C107*D107,0),ROUND(C119*B107*IF(E107&gt;1,1,C107)*D107*E107,0),ROUND(E119*B107*IF(E107&gt;1,1,C107)*D107*E107,0)),0)</f>
        <v>0</v>
      </c>
    </row>
    <row r="120" spans="1:10" ht="27" customHeight="1">
      <c r="A120" s="98"/>
      <c r="B120" s="279" t="s">
        <v>266</v>
      </c>
      <c r="C120" s="280"/>
      <c r="D120" s="280"/>
      <c r="E120" s="280"/>
      <c r="F120" s="280"/>
      <c r="G120" s="280"/>
      <c r="H120" s="280"/>
      <c r="I120" s="280"/>
      <c r="J120" s="113"/>
    </row>
    <row r="121" spans="2:10" ht="57.75" customHeight="1">
      <c r="B121" s="253" t="s">
        <v>291</v>
      </c>
      <c r="C121" s="254"/>
      <c r="D121" s="254"/>
      <c r="E121" s="254"/>
      <c r="F121" s="304"/>
      <c r="G121" s="166" t="s">
        <v>166</v>
      </c>
      <c r="H121" s="305"/>
      <c r="I121" s="306"/>
      <c r="J121" s="2"/>
    </row>
    <row r="122" spans="2:9" ht="13.5" customHeight="1" hidden="1">
      <c r="B122" s="160"/>
      <c r="C122" s="160"/>
      <c r="D122" s="160"/>
      <c r="E122" s="160"/>
      <c r="F122" s="167"/>
      <c r="G122" s="165" t="s">
        <v>166</v>
      </c>
      <c r="H122" s="153"/>
      <c r="I122" s="135"/>
    </row>
    <row r="123" spans="2:9" ht="45.75" customHeight="1" hidden="1">
      <c r="B123" s="160"/>
      <c r="C123" s="160"/>
      <c r="D123" s="160"/>
      <c r="E123" s="160"/>
      <c r="F123" s="167"/>
      <c r="G123" s="165" t="s">
        <v>287</v>
      </c>
      <c r="H123" s="153"/>
      <c r="I123" s="135"/>
    </row>
    <row r="124" spans="1:9" ht="22.5" customHeight="1">
      <c r="A124" s="98"/>
      <c r="B124" s="293" t="s">
        <v>281</v>
      </c>
      <c r="C124" s="294"/>
      <c r="D124" s="294"/>
      <c r="E124" s="294"/>
      <c r="F124" s="295"/>
      <c r="G124" s="288" t="s">
        <v>166</v>
      </c>
      <c r="H124" s="154">
        <f>IF(OR(I48="",G111="WYBIERZ",G124="Brak ochrony"),0,IF(I107="Odpowiedz na wszystkie pytania","#ARG!",IF(I69&lt;=9,C127*D107,E127*D107)))</f>
        <v>0</v>
      </c>
      <c r="I124" s="300">
        <f>IF(OR(I48="",G111="WYBIERZ",G124="Brak ochrony"),0,IF(I107="Odpowiedz na wszystkie pytania","#ARG!",IF(I69="","Wpisz liczbę pracowników",H124*I69*D107)))</f>
        <v>0</v>
      </c>
    </row>
    <row r="125" spans="1:9" ht="22.5" customHeight="1">
      <c r="A125" s="98"/>
      <c r="B125" s="296"/>
      <c r="C125" s="297"/>
      <c r="D125" s="297"/>
      <c r="E125" s="297"/>
      <c r="F125" s="298"/>
      <c r="G125" s="289"/>
      <c r="H125" s="155" t="s">
        <v>163</v>
      </c>
      <c r="I125" s="301"/>
    </row>
    <row r="126" spans="1:10" ht="21.75" customHeight="1" hidden="1">
      <c r="A126" s="98"/>
      <c r="B126" s="161"/>
      <c r="C126" s="168" t="s">
        <v>279</v>
      </c>
      <c r="D126" s="161"/>
      <c r="E126" s="168" t="s">
        <v>280</v>
      </c>
      <c r="F126" s="167"/>
      <c r="G126" s="165" t="s">
        <v>166</v>
      </c>
      <c r="H126" s="135"/>
      <c r="I126" s="147"/>
      <c r="J126" s="113"/>
    </row>
    <row r="127" spans="1:10" ht="47.25" customHeight="1" hidden="1">
      <c r="A127" s="98"/>
      <c r="B127" s="161"/>
      <c r="C127" s="111">
        <f>IF(G111=50000,14,IF(G111=100000,20,IF(G111=250000,23,IF(G111=500000,50,IF(G111=1000000,90,IF(G111=1500000,135,IF(G111=2000000,180,0)))))))</f>
        <v>0</v>
      </c>
      <c r="D127" s="161"/>
      <c r="E127" s="113">
        <f>IF(G111=50000,11,IF(G111=100000,16,IF(G111=250000,18,IF(G111=500000,40,IF(G111=1000000,72,IF(G111=1500000,108,IF(G111=2000000,144,0)))))))</f>
        <v>0</v>
      </c>
      <c r="F127" s="167"/>
      <c r="G127" s="165" t="s">
        <v>287</v>
      </c>
      <c r="H127" s="135"/>
      <c r="I127" s="147"/>
      <c r="J127" s="113"/>
    </row>
    <row r="128" spans="1:10" ht="25.5" customHeight="1">
      <c r="A128" s="98"/>
      <c r="B128" s="293" t="s">
        <v>282</v>
      </c>
      <c r="C128" s="294"/>
      <c r="D128" s="294"/>
      <c r="E128" s="294"/>
      <c r="F128" s="295"/>
      <c r="G128" s="169" t="s">
        <v>166</v>
      </c>
      <c r="H128" s="147">
        <f>IF(OR(I48="",G111="WYBIERZ",G128="Brak ochrony"),0,IF(OR(I107="Odpowiedz na wszystkie pytania",G128&gt;G111),"#ARG!",IF(G128=50000,105*D107,IF(G128=100000,210*D107,IF(G128=200000,300*D107)))))</f>
        <v>0</v>
      </c>
      <c r="I128" s="156">
        <f>H128</f>
        <v>0</v>
      </c>
      <c r="J128" s="115"/>
    </row>
    <row r="129" spans="1:10" ht="27" customHeight="1" hidden="1">
      <c r="A129" s="98"/>
      <c r="B129" s="161"/>
      <c r="C129" s="161"/>
      <c r="D129" s="161"/>
      <c r="E129" s="161"/>
      <c r="F129" s="167"/>
      <c r="G129" s="170" t="s">
        <v>166</v>
      </c>
      <c r="H129" s="147"/>
      <c r="I129" s="157"/>
      <c r="J129" s="115"/>
    </row>
    <row r="130" spans="1:10" ht="13.5" customHeight="1" hidden="1">
      <c r="A130" s="98"/>
      <c r="B130" s="161"/>
      <c r="C130" s="161"/>
      <c r="D130" s="161"/>
      <c r="E130" s="161"/>
      <c r="F130" s="167"/>
      <c r="G130" s="170">
        <f>IF(G111="WYBIERZ","",IF(G111&gt;=50000,50000,""))</f>
      </c>
      <c r="H130" s="147"/>
      <c r="I130" s="157"/>
      <c r="J130" s="115"/>
    </row>
    <row r="131" spans="1:10" ht="13.5" customHeight="1" hidden="1">
      <c r="A131" s="98"/>
      <c r="B131" s="161"/>
      <c r="C131" s="161"/>
      <c r="D131" s="161"/>
      <c r="E131" s="161"/>
      <c r="F131" s="167"/>
      <c r="G131" s="170">
        <f>IF(G111="WYBIERZ","",IF(G111&gt;=100000,100000,""))</f>
      </c>
      <c r="H131" s="147"/>
      <c r="I131" s="157"/>
      <c r="J131" s="115"/>
    </row>
    <row r="132" spans="1:10" ht="13.5" customHeight="1" hidden="1">
      <c r="A132" s="98"/>
      <c r="B132" s="161"/>
      <c r="C132" s="161"/>
      <c r="D132" s="161"/>
      <c r="E132" s="161"/>
      <c r="F132" s="167"/>
      <c r="G132" s="170">
        <f>IF(G111="WYBIERZ","",IF(G111&gt;=200000,200000,""))</f>
      </c>
      <c r="H132" s="158"/>
      <c r="I132" s="157"/>
      <c r="J132" s="116"/>
    </row>
    <row r="133" spans="1:10" ht="25.5" customHeight="1">
      <c r="A133" s="98"/>
      <c r="B133" s="293" t="s">
        <v>283</v>
      </c>
      <c r="C133" s="294"/>
      <c r="D133" s="294"/>
      <c r="E133" s="294"/>
      <c r="F133" s="295"/>
      <c r="G133" s="169" t="s">
        <v>166</v>
      </c>
      <c r="H133" s="147">
        <f>IF(OR(I48="",G111="WYBIERZ",G133="Brak ochrony"),0,IF(OR(I107="Odpowiedz na wszystkie pytania",G133&gt;G111),"#ARG!",IF(G133=50000,140*D107,IF(G133=100000,280*D107,IF(G133=200000,341*D107)))))</f>
        <v>0</v>
      </c>
      <c r="I133" s="152">
        <f>H133</f>
        <v>0</v>
      </c>
      <c r="J133" s="115"/>
    </row>
    <row r="134" spans="1:10" ht="27" customHeight="1" hidden="1">
      <c r="A134" s="112"/>
      <c r="B134" s="161"/>
      <c r="C134" s="161"/>
      <c r="D134" s="161"/>
      <c r="E134" s="161"/>
      <c r="F134" s="167"/>
      <c r="G134" s="170" t="s">
        <v>166</v>
      </c>
      <c r="H134" s="147"/>
      <c r="I134" s="157"/>
      <c r="J134" s="115"/>
    </row>
    <row r="135" spans="1:10" ht="13.5" customHeight="1" hidden="1">
      <c r="A135" s="112"/>
      <c r="B135" s="161"/>
      <c r="C135" s="161"/>
      <c r="D135" s="161"/>
      <c r="E135" s="161"/>
      <c r="F135" s="167"/>
      <c r="G135" s="170">
        <f>IF(G111="WYBIERZ","",IF(G111&gt;=50000,50000,""))</f>
      </c>
      <c r="H135" s="147"/>
      <c r="I135" s="157"/>
      <c r="J135" s="115"/>
    </row>
    <row r="136" spans="2:10" ht="13.5" customHeight="1" hidden="1">
      <c r="B136" s="161"/>
      <c r="C136" s="161"/>
      <c r="D136" s="161"/>
      <c r="E136" s="161"/>
      <c r="F136" s="167"/>
      <c r="G136" s="170">
        <f>IF(G111="WYBIERZ","",IF(G111&gt;=100000,100000,""))</f>
      </c>
      <c r="H136" s="147"/>
      <c r="I136" s="157"/>
      <c r="J136" s="115"/>
    </row>
    <row r="137" spans="1:10" ht="13.5" customHeight="1" hidden="1">
      <c r="A137" s="112"/>
      <c r="B137" s="161"/>
      <c r="C137" s="161"/>
      <c r="D137" s="161"/>
      <c r="E137" s="161"/>
      <c r="F137" s="167"/>
      <c r="G137" s="170">
        <f>IF(G111="WYBIERZ","",IF(G111&gt;=200000,200000,""))</f>
      </c>
      <c r="H137" s="147"/>
      <c r="I137" s="157"/>
      <c r="J137" s="115"/>
    </row>
    <row r="138" spans="1:10" ht="37.5" customHeight="1">
      <c r="A138" s="98"/>
      <c r="B138" s="222" t="s">
        <v>284</v>
      </c>
      <c r="C138" s="222"/>
      <c r="D138" s="222"/>
      <c r="E138" s="222"/>
      <c r="F138" s="222"/>
      <c r="G138" s="169" t="s">
        <v>166</v>
      </c>
      <c r="H138" s="147">
        <f>IF(OR(I48="",G111="WYBIERZ",G138="Brak ochrony"),0,IF(OR(I107="Odpowiedz na wszystkie pytania",G138&gt;G111),"#ARG!",IF(G138=50000,158*D107,IF(G138=100000,315*D107,IF(G138=200000,410*D107)))))</f>
        <v>0</v>
      </c>
      <c r="I138" s="152">
        <f>H138</f>
        <v>0</v>
      </c>
      <c r="J138" s="115"/>
    </row>
    <row r="139" spans="1:10" ht="27" customHeight="1" hidden="1">
      <c r="A139" s="112"/>
      <c r="B139" s="161"/>
      <c r="C139" s="161"/>
      <c r="D139" s="161"/>
      <c r="E139" s="161"/>
      <c r="F139" s="167"/>
      <c r="G139" s="170" t="s">
        <v>166</v>
      </c>
      <c r="H139" s="147"/>
      <c r="I139" s="157"/>
      <c r="J139" s="115"/>
    </row>
    <row r="140" spans="1:10" ht="13.5" customHeight="1" hidden="1">
      <c r="A140" s="112"/>
      <c r="B140" s="161"/>
      <c r="C140" s="161"/>
      <c r="D140" s="161"/>
      <c r="E140" s="161"/>
      <c r="F140" s="167"/>
      <c r="G140" s="170">
        <f>IF(G111="WYBIERZ","",IF(G111&gt;=50000,50000,""))</f>
      </c>
      <c r="H140" s="147"/>
      <c r="I140" s="157"/>
      <c r="J140" s="115"/>
    </row>
    <row r="141" spans="2:10" ht="13.5" customHeight="1" hidden="1">
      <c r="B141" s="161"/>
      <c r="C141" s="161"/>
      <c r="D141" s="161"/>
      <c r="E141" s="161"/>
      <c r="F141" s="167"/>
      <c r="G141" s="170">
        <f>IF(G111="WYBIERZ","",IF(G111&gt;=100000,100000,""))</f>
      </c>
      <c r="H141" s="147"/>
      <c r="I141" s="157"/>
      <c r="J141" s="115"/>
    </row>
    <row r="142" spans="1:10" ht="13.5" customHeight="1" hidden="1">
      <c r="A142" s="112"/>
      <c r="B142" s="161"/>
      <c r="C142" s="161"/>
      <c r="D142" s="161"/>
      <c r="E142" s="161"/>
      <c r="F142" s="167"/>
      <c r="G142" s="170">
        <f>IF(G111="WYBIERZ","",IF(G111&gt;=200000,200000,""))</f>
      </c>
      <c r="H142" s="147"/>
      <c r="I142" s="157"/>
      <c r="J142" s="115"/>
    </row>
    <row r="143" spans="2:10" ht="25.5" customHeight="1">
      <c r="B143" s="222" t="s">
        <v>285</v>
      </c>
      <c r="C143" s="222"/>
      <c r="D143" s="222"/>
      <c r="E143" s="222"/>
      <c r="F143" s="222"/>
      <c r="G143" s="169" t="s">
        <v>166</v>
      </c>
      <c r="H143" s="147">
        <f>IF(OR(I48="",G111="WYBIERZ",G143="Brak ochrony"),0,IF(OR(I107="Odpowiedz na wszystkie pytania",G143&gt;G111),"#ARG!",IF(G143=50000,100*D107,IF(G143=100000,200*D107,IF(G143=200000,400*D107)))))</f>
        <v>0</v>
      </c>
      <c r="I143" s="152">
        <f>ROUND(H143*E107,0)</f>
        <v>0</v>
      </c>
      <c r="J143" s="115"/>
    </row>
    <row r="144" spans="1:10" ht="27" customHeight="1" hidden="1">
      <c r="A144" s="112"/>
      <c r="B144" s="161"/>
      <c r="C144" s="161"/>
      <c r="D144" s="161"/>
      <c r="E144" s="161"/>
      <c r="F144" s="167"/>
      <c r="G144" s="170" t="s">
        <v>166</v>
      </c>
      <c r="H144" s="147"/>
      <c r="I144" s="159"/>
      <c r="J144" s="115"/>
    </row>
    <row r="145" spans="1:10" ht="13.5" customHeight="1" hidden="1">
      <c r="A145" s="112"/>
      <c r="B145" s="161"/>
      <c r="C145" s="161"/>
      <c r="D145" s="161"/>
      <c r="E145" s="161"/>
      <c r="F145" s="167"/>
      <c r="G145" s="170">
        <f>IF(G111="WYBIERZ","",IF(G111&gt;=50000,50000,""))</f>
      </c>
      <c r="H145" s="147"/>
      <c r="I145" s="159"/>
      <c r="J145" s="115"/>
    </row>
    <row r="146" spans="2:10" ht="13.5" customHeight="1" hidden="1">
      <c r="B146" s="161"/>
      <c r="C146" s="161"/>
      <c r="D146" s="161"/>
      <c r="E146" s="161"/>
      <c r="F146" s="167"/>
      <c r="G146" s="170">
        <f>IF(G111="WYBIERZ","",IF(G111&gt;=100000,100000,""))</f>
      </c>
      <c r="H146" s="147"/>
      <c r="I146" s="159"/>
      <c r="J146" s="115"/>
    </row>
    <row r="147" spans="1:10" ht="13.5" customHeight="1" hidden="1">
      <c r="A147" s="112"/>
      <c r="B147" s="161"/>
      <c r="C147" s="161"/>
      <c r="D147" s="161"/>
      <c r="E147" s="161"/>
      <c r="F147" s="167"/>
      <c r="G147" s="170">
        <f>IF(G111="WYBIERZ","",IF(G111&gt;=200000,200000,""))</f>
      </c>
      <c r="H147" s="147"/>
      <c r="I147" s="159"/>
      <c r="J147" s="115"/>
    </row>
    <row r="148" spans="1:10" ht="25.5" customHeight="1">
      <c r="A148" s="98"/>
      <c r="B148" s="222" t="s">
        <v>295</v>
      </c>
      <c r="C148" s="222"/>
      <c r="D148" s="222"/>
      <c r="E148" s="222"/>
      <c r="F148" s="222"/>
      <c r="G148" s="169" t="s">
        <v>166</v>
      </c>
      <c r="H148" s="147">
        <f>IF(OR(I48="",G111="WYBIERZ",G148="Brak ochrony"),0,IF(OR(I107="Odpowiedz na wszystkie pytania",G148&gt;G111),"#ARG!",G148*0.001*D107))</f>
        <v>0</v>
      </c>
      <c r="I148" s="151">
        <f>ROUND(H148*E107,0)</f>
        <v>0</v>
      </c>
      <c r="J148" s="111"/>
    </row>
    <row r="149" spans="1:10" ht="27" customHeight="1" hidden="1">
      <c r="A149" s="98"/>
      <c r="B149" s="161"/>
      <c r="C149" s="161"/>
      <c r="D149" s="161"/>
      <c r="E149" s="161"/>
      <c r="F149" s="167"/>
      <c r="G149" s="165" t="s">
        <v>166</v>
      </c>
      <c r="H149" s="135"/>
      <c r="I149" s="147"/>
      <c r="J149" s="113"/>
    </row>
    <row r="150" spans="1:10" ht="13.5" customHeight="1" hidden="1">
      <c r="A150" s="98"/>
      <c r="B150" s="161"/>
      <c r="C150" s="161"/>
      <c r="D150" s="161"/>
      <c r="E150" s="161"/>
      <c r="F150" s="167"/>
      <c r="G150" s="170">
        <f>IF(G111="WYBIERZ","",IF(G111&gt;=100000,100000,""))</f>
      </c>
      <c r="H150" s="135"/>
      <c r="I150" s="147"/>
      <c r="J150" s="113"/>
    </row>
    <row r="151" spans="1:10" ht="13.5" customHeight="1" hidden="1">
      <c r="A151" s="98"/>
      <c r="B151" s="161"/>
      <c r="C151" s="161"/>
      <c r="D151" s="161"/>
      <c r="E151" s="161"/>
      <c r="F151" s="167"/>
      <c r="G151" s="170">
        <f>IF(G111="WYBIERZ","",IF(G111&gt;=200000,200000,""))</f>
      </c>
      <c r="H151" s="135"/>
      <c r="I151" s="147"/>
      <c r="J151" s="113"/>
    </row>
    <row r="152" spans="1:10" ht="13.5" customHeight="1" hidden="1">
      <c r="A152" s="98"/>
      <c r="B152" s="161"/>
      <c r="C152" s="161"/>
      <c r="D152" s="161"/>
      <c r="E152" s="161"/>
      <c r="F152" s="167"/>
      <c r="G152" s="170">
        <f>IF(G111="WYBIERZ","",IF(G111&gt;=300000,300000,""))</f>
      </c>
      <c r="H152" s="135"/>
      <c r="I152" s="147"/>
      <c r="J152" s="113"/>
    </row>
    <row r="153" spans="1:10" ht="13.5" customHeight="1" hidden="1">
      <c r="A153" s="98"/>
      <c r="B153" s="161"/>
      <c r="C153" s="161"/>
      <c r="D153" s="161"/>
      <c r="E153" s="161"/>
      <c r="F153" s="167"/>
      <c r="G153" s="170">
        <f>IF(G111="WYBIERZ","",IF(G111&gt;=400000,400000,""))</f>
      </c>
      <c r="H153" s="135"/>
      <c r="I153" s="147"/>
      <c r="J153" s="113"/>
    </row>
    <row r="154" spans="1:10" ht="13.5" customHeight="1" hidden="1">
      <c r="A154" s="98"/>
      <c r="B154" s="114"/>
      <c r="C154" s="114"/>
      <c r="D154" s="114"/>
      <c r="E154" s="114"/>
      <c r="F154" s="167"/>
      <c r="G154" s="170">
        <f>IF(G111="WYBIERZ","",IF(G111&gt;=500000,500000,""))</f>
      </c>
      <c r="H154" s="135"/>
      <c r="I154" s="147"/>
      <c r="J154" s="113"/>
    </row>
    <row r="155" spans="1:10" ht="22.5" customHeight="1">
      <c r="A155" s="98"/>
      <c r="B155" s="222" t="s">
        <v>299</v>
      </c>
      <c r="C155" s="222"/>
      <c r="D155" s="222"/>
      <c r="E155" s="222"/>
      <c r="F155" s="222"/>
      <c r="G155" s="169" t="s">
        <v>166</v>
      </c>
      <c r="H155" s="147">
        <f>IF(OR(I48="",G111="WYBIERZ",G155="Brak ochrony"),0,IF(OR(I107="Odpowiedz na wszystkie pytania",G155&gt;G111),"#ARG!",SUM(H157:H160)*D107))</f>
        <v>0</v>
      </c>
      <c r="I155" s="152">
        <f>IF(OR(I48="",G111="WYBIERZ",G155="Brak ochrony"),0,IF(OR(I107="Odpowiedz na wszystkie pytania",G155&gt;G111),"#ARG!",SUM(I157:I160)))</f>
        <v>0</v>
      </c>
      <c r="J155" s="111"/>
    </row>
    <row r="156" spans="1:10" ht="27" customHeight="1" hidden="1">
      <c r="A156" s="98"/>
      <c r="B156" s="161"/>
      <c r="C156" s="131" t="s">
        <v>275</v>
      </c>
      <c r="D156" s="144"/>
      <c r="E156" s="131" t="s">
        <v>297</v>
      </c>
      <c r="F156" s="167"/>
      <c r="G156" s="165" t="s">
        <v>166</v>
      </c>
      <c r="H156" s="135"/>
      <c r="I156" s="147"/>
      <c r="J156" s="113"/>
    </row>
    <row r="157" spans="1:10" ht="13.5" customHeight="1" hidden="1">
      <c r="A157" s="98"/>
      <c r="B157" s="161"/>
      <c r="C157" s="131">
        <f>IF(G155="Brak ochrony",0,IF(G155=50000,68,0))</f>
        <v>0</v>
      </c>
      <c r="D157" s="144"/>
      <c r="E157" s="131">
        <f>IF(G155="Brak ochrony",0,IF(G155=50000,123,0))</f>
        <v>0</v>
      </c>
      <c r="F157" s="167"/>
      <c r="G157" s="170">
        <f>IF(G111="WYBIERZ","",IF(G111&gt;=50000,50000,""))</f>
      </c>
      <c r="H157" s="147">
        <f>IF(G155=50000,SUM(C157,E157),0)</f>
        <v>0</v>
      </c>
      <c r="I157" s="147">
        <f>ROUND(IF(H157&gt;0,SUM(C157*D107,E157*D107*E107),0),0)</f>
        <v>0</v>
      </c>
      <c r="J157" s="113"/>
    </row>
    <row r="158" spans="1:10" ht="13.5" customHeight="1" hidden="1">
      <c r="A158" s="98"/>
      <c r="B158" s="161"/>
      <c r="C158" s="131">
        <f>IF(G155="Brak ochrony",0,IF(G155=100000,96,0))</f>
        <v>0</v>
      </c>
      <c r="D158" s="144"/>
      <c r="E158" s="131">
        <f>IF(G155="Brak ochrony",0,IF(G155=100000,170,0))</f>
        <v>0</v>
      </c>
      <c r="F158" s="167"/>
      <c r="G158" s="170">
        <f>IF(G111="WYBIERZ","",IF(G111&gt;=100000,100000,""))</f>
      </c>
      <c r="H158" s="147">
        <f>IF(G155=100000,SUM(C158,E158),0)</f>
        <v>0</v>
      </c>
      <c r="I158" s="147">
        <f>ROUND(IF(H158&gt;0,SUM(C158*D107,E158*D107*E107),0),0)</f>
        <v>0</v>
      </c>
      <c r="J158" s="113"/>
    </row>
    <row r="159" spans="1:10" ht="13.5" customHeight="1" hidden="1">
      <c r="A159" s="98"/>
      <c r="B159" s="161"/>
      <c r="C159" s="131">
        <f>IF(G155="Brak ochrony",0,IF(G155=200000,146,0))</f>
        <v>0</v>
      </c>
      <c r="D159" s="144"/>
      <c r="E159" s="131">
        <f>IF(G155="Brak ochrony",0,IF(G155=200000,274,0))</f>
        <v>0</v>
      </c>
      <c r="F159" s="167"/>
      <c r="G159" s="170">
        <f>IF(G111="WYBIERZ","",IF(G111&gt;=200000,200000,""))</f>
      </c>
      <c r="H159" s="147">
        <f>IF(G155=200000,SUM(C159,E159),0)</f>
        <v>0</v>
      </c>
      <c r="I159" s="147">
        <f>ROUND(IF(H159&gt;0,SUM(C159*D107,E159*D107*E107),0),0)</f>
        <v>0</v>
      </c>
      <c r="J159" s="113"/>
    </row>
    <row r="160" spans="1:10" ht="13.5" customHeight="1" hidden="1">
      <c r="A160" s="98"/>
      <c r="B160" s="161"/>
      <c r="C160" s="131">
        <f>IF(G155="Brak ochrony",0,IF(G155=500000,189,0))</f>
        <v>0</v>
      </c>
      <c r="D160" s="144"/>
      <c r="E160" s="131">
        <f>IF(G155="Brak ochrony",0,IF(G155=500000,408,0))</f>
        <v>0</v>
      </c>
      <c r="F160" s="167"/>
      <c r="G160" s="170">
        <f>IF(G111="WYBIERZ","",IF(G111&gt;=500000,500000,""))</f>
      </c>
      <c r="H160" s="147">
        <f>IF(G155=500000,SUM(C160,E160),0)</f>
        <v>0</v>
      </c>
      <c r="I160" s="147">
        <f>ROUND(IF(H160&gt;0,SUM(C160*D107,E160*D107*E107),0),0)</f>
        <v>0</v>
      </c>
      <c r="J160" s="113"/>
    </row>
    <row r="161" spans="2:9" ht="13.5" customHeight="1">
      <c r="B161" s="280" t="s">
        <v>14</v>
      </c>
      <c r="C161" s="280"/>
      <c r="D161" s="280"/>
      <c r="E161" s="280"/>
      <c r="F161" s="280"/>
      <c r="G161" s="280"/>
      <c r="H161" s="280"/>
      <c r="I161" s="280"/>
    </row>
    <row r="162" spans="2:9" s="98" customFormat="1" ht="13.5" customHeight="1">
      <c r="B162" s="203" t="s">
        <v>15</v>
      </c>
      <c r="C162" s="204"/>
      <c r="D162" s="204"/>
      <c r="E162" s="205"/>
      <c r="F162" s="214" t="s">
        <v>16</v>
      </c>
      <c r="G162" s="214"/>
      <c r="H162" s="214"/>
      <c r="I162" s="162">
        <f>ROUND(IF(OR(I48="",G111="WYBIERZ"),0,IF(I107="Odpowiedz na wszystkie pytania","#ARG!",SUM(B113:B119)*B107*C107*D107)),0)</f>
        <v>0</v>
      </c>
    </row>
    <row r="163" spans="2:9" s="98" customFormat="1" ht="13.5" customHeight="1">
      <c r="B163" s="206"/>
      <c r="C163" s="207"/>
      <c r="D163" s="207"/>
      <c r="E163" s="208"/>
      <c r="F163" s="214" t="s">
        <v>24</v>
      </c>
      <c r="G163" s="214"/>
      <c r="H163" s="214"/>
      <c r="I163" s="147">
        <f>I124</f>
        <v>0</v>
      </c>
    </row>
    <row r="164" spans="2:9" s="98" customFormat="1" ht="13.5" customHeight="1">
      <c r="B164" s="206"/>
      <c r="C164" s="207"/>
      <c r="D164" s="207"/>
      <c r="E164" s="208"/>
      <c r="F164" s="214" t="s">
        <v>25</v>
      </c>
      <c r="G164" s="214"/>
      <c r="H164" s="214"/>
      <c r="I164" s="147">
        <f>I128</f>
        <v>0</v>
      </c>
    </row>
    <row r="165" spans="2:9" s="98" customFormat="1" ht="13.5" customHeight="1">
      <c r="B165" s="206"/>
      <c r="C165" s="207"/>
      <c r="D165" s="207"/>
      <c r="E165" s="208"/>
      <c r="F165" s="214" t="s">
        <v>26</v>
      </c>
      <c r="G165" s="214"/>
      <c r="H165" s="214"/>
      <c r="I165" s="147">
        <f>I133</f>
        <v>0</v>
      </c>
    </row>
    <row r="166" spans="2:9" s="98" customFormat="1" ht="24" customHeight="1">
      <c r="B166" s="206"/>
      <c r="C166" s="207"/>
      <c r="D166" s="207"/>
      <c r="E166" s="208"/>
      <c r="F166" s="200" t="s">
        <v>176</v>
      </c>
      <c r="G166" s="201"/>
      <c r="H166" s="202"/>
      <c r="I166" s="147">
        <f>I138</f>
        <v>0</v>
      </c>
    </row>
    <row r="167" spans="2:9" s="98" customFormat="1" ht="13.5" customHeight="1">
      <c r="B167" s="206"/>
      <c r="C167" s="207"/>
      <c r="D167" s="207"/>
      <c r="E167" s="208"/>
      <c r="F167" s="200" t="s">
        <v>290</v>
      </c>
      <c r="G167" s="201"/>
      <c r="H167" s="202"/>
      <c r="I167" s="147">
        <f>ROUND(IF(OR(I48="",G111="WYBIERZ"),0,IF(I107="Odpowiedz na wszystkie pytania","#ARG!",SUM(C157:C160)*D107)),0)</f>
        <v>0</v>
      </c>
    </row>
    <row r="168" spans="2:9" s="98" customFormat="1" ht="13.5" customHeight="1">
      <c r="B168" s="209"/>
      <c r="C168" s="210"/>
      <c r="D168" s="210"/>
      <c r="E168" s="211"/>
      <c r="F168" s="240" t="s">
        <v>17</v>
      </c>
      <c r="G168" s="240"/>
      <c r="H168" s="240"/>
      <c r="I168" s="163">
        <f>IF(OR(I162="#ARG!",I163="#ARG!",I164="#ARG!",I165="#ARG!",I166="#ARG!",I167="#ARG!"),"#ARG!",ROUND(SUM(I162:I167),0))</f>
        <v>0</v>
      </c>
    </row>
    <row r="169" spans="2:9" s="98" customFormat="1" ht="13.5" customHeight="1">
      <c r="B169" s="203" t="s">
        <v>18</v>
      </c>
      <c r="C169" s="204"/>
      <c r="D169" s="204"/>
      <c r="E169" s="205"/>
      <c r="F169" s="214" t="s">
        <v>23</v>
      </c>
      <c r="G169" s="214"/>
      <c r="H169" s="214"/>
      <c r="I169" s="147">
        <f>ROUND(IF(OR(I48="",G111="WYBIERZ"),0,IF(I107="Odpowiedz na wszystkie pytania","#ARG!",SUM(C113:C119)*B107*IF(E107&gt;1,1,C107)*D107*E107)),0)</f>
        <v>0</v>
      </c>
    </row>
    <row r="170" spans="1:10" s="98" customFormat="1" ht="23.25" customHeight="1">
      <c r="A170" s="117"/>
      <c r="B170" s="206"/>
      <c r="C170" s="207"/>
      <c r="D170" s="207"/>
      <c r="E170" s="208"/>
      <c r="F170" s="200" t="s">
        <v>183</v>
      </c>
      <c r="G170" s="201"/>
      <c r="H170" s="202"/>
      <c r="I170" s="147">
        <f>ROUND(IF(OR(I48="",G111="WYBIERZ"),0,IF(I107="Odpowiedz na wszystkie pytania","#ARG!",SUM(I111,-I162,-I169))),0)</f>
        <v>0</v>
      </c>
      <c r="J170" s="95"/>
    </row>
    <row r="171" spans="1:10" s="98" customFormat="1" ht="13.5" customHeight="1">
      <c r="A171" s="117"/>
      <c r="B171" s="206"/>
      <c r="C171" s="207"/>
      <c r="D171" s="207"/>
      <c r="E171" s="208"/>
      <c r="F171" s="214" t="s">
        <v>27</v>
      </c>
      <c r="G171" s="214"/>
      <c r="H171" s="214"/>
      <c r="I171" s="147">
        <f>I143</f>
        <v>0</v>
      </c>
      <c r="J171" s="95"/>
    </row>
    <row r="172" spans="1:10" s="98" customFormat="1" ht="13.5" customHeight="1">
      <c r="A172" s="117"/>
      <c r="B172" s="206"/>
      <c r="C172" s="207"/>
      <c r="D172" s="207"/>
      <c r="E172" s="208"/>
      <c r="F172" s="214" t="s">
        <v>249</v>
      </c>
      <c r="G172" s="214"/>
      <c r="H172" s="214"/>
      <c r="I172" s="147">
        <f>I148</f>
        <v>0</v>
      </c>
      <c r="J172" s="95"/>
    </row>
    <row r="173" spans="2:9" s="98" customFormat="1" ht="13.5" customHeight="1">
      <c r="B173" s="206"/>
      <c r="C173" s="207"/>
      <c r="D173" s="207"/>
      <c r="E173" s="208"/>
      <c r="F173" s="200" t="s">
        <v>290</v>
      </c>
      <c r="G173" s="201"/>
      <c r="H173" s="202"/>
      <c r="I173" s="147">
        <f>ROUND(IF(OR(I48="",G111="WYBIERZ"),0,IF(I107="Odpowiedz na wszystkie pytania","#ARG!",SUM(I155,-I167))),0)</f>
        <v>0</v>
      </c>
    </row>
    <row r="174" spans="1:10" s="98" customFormat="1" ht="13.5" customHeight="1">
      <c r="A174" s="117"/>
      <c r="B174" s="209"/>
      <c r="C174" s="210"/>
      <c r="D174" s="210"/>
      <c r="E174" s="211"/>
      <c r="F174" s="240" t="s">
        <v>19</v>
      </c>
      <c r="G174" s="240"/>
      <c r="H174" s="240"/>
      <c r="I174" s="163">
        <f>IF(OR(I169="#ARG!",I170="#ARG!",I171="#ARG!",I172="#ARG!",I173="#ARG!"),"#ARG!",ROUND(SUM(I169:I173),0))</f>
        <v>0</v>
      </c>
      <c r="J174" s="95"/>
    </row>
    <row r="175" spans="2:9" ht="13.5" customHeight="1">
      <c r="B175" s="243" t="s">
        <v>177</v>
      </c>
      <c r="C175" s="214"/>
      <c r="D175" s="214"/>
      <c r="E175" s="214"/>
      <c r="F175" s="214"/>
      <c r="G175" s="214"/>
      <c r="H175" s="214"/>
      <c r="I175" s="164">
        <f>ROUND(SUM(I168,I174),0)</f>
        <v>0</v>
      </c>
    </row>
    <row r="176" ht="7.5" customHeight="1"/>
    <row r="177" spans="2:9" ht="10.5" customHeight="1">
      <c r="B177" s="241" t="s">
        <v>22</v>
      </c>
      <c r="C177" s="241"/>
      <c r="D177" s="241"/>
      <c r="E177" s="241"/>
      <c r="F177" s="241"/>
      <c r="G177" s="241"/>
      <c r="H177" s="241"/>
      <c r="I177" s="241"/>
    </row>
    <row r="178" ht="7.5" customHeight="1"/>
    <row r="179" spans="2:9" ht="75" customHeight="1">
      <c r="B179" s="239"/>
      <c r="C179" s="239"/>
      <c r="D179" s="239"/>
      <c r="E179" s="239"/>
      <c r="F179" s="118"/>
      <c r="G179" s="242"/>
      <c r="H179" s="242"/>
      <c r="I179" s="242"/>
    </row>
    <row r="180" spans="2:9" ht="12.75">
      <c r="B180" s="196" t="s">
        <v>10</v>
      </c>
      <c r="C180" s="196"/>
      <c r="D180" s="196"/>
      <c r="E180" s="196"/>
      <c r="G180" s="196" t="s">
        <v>182</v>
      </c>
      <c r="H180" s="196"/>
      <c r="I180" s="196"/>
    </row>
    <row r="181" spans="2:9" ht="6" customHeight="1">
      <c r="B181" s="93"/>
      <c r="C181" s="93"/>
      <c r="D181" s="93"/>
      <c r="E181" s="93"/>
      <c r="F181" s="92"/>
      <c r="G181" s="93"/>
      <c r="H181" s="93"/>
      <c r="I181" s="93"/>
    </row>
    <row r="182" ht="77.25" customHeight="1"/>
    <row r="183" ht="6" customHeight="1"/>
    <row r="184" spans="1:10" s="121" customFormat="1" ht="13.5" customHeight="1">
      <c r="A184" s="119"/>
      <c r="B184" s="234" t="s">
        <v>213</v>
      </c>
      <c r="C184" s="234"/>
      <c r="D184" s="234"/>
      <c r="E184" s="234"/>
      <c r="F184" s="234"/>
      <c r="G184" s="234"/>
      <c r="H184" s="234"/>
      <c r="I184" s="234"/>
      <c r="J184" s="120"/>
    </row>
    <row r="185" spans="1:10" ht="6" customHeight="1">
      <c r="A185" s="104"/>
      <c r="B185" s="122"/>
      <c r="C185" s="122"/>
      <c r="D185" s="122"/>
      <c r="E185" s="122"/>
      <c r="F185" s="122"/>
      <c r="G185" s="122"/>
      <c r="H185" s="122"/>
      <c r="I185" s="122"/>
      <c r="J185" s="105"/>
    </row>
    <row r="186" spans="1:10" ht="13.5" customHeight="1">
      <c r="A186" s="104"/>
      <c r="B186" s="235" t="s">
        <v>214</v>
      </c>
      <c r="C186" s="235"/>
      <c r="D186" s="236"/>
      <c r="E186" s="236"/>
      <c r="F186" s="101" t="s">
        <v>215</v>
      </c>
      <c r="G186" s="236"/>
      <c r="H186" s="236"/>
      <c r="I186" s="236"/>
      <c r="J186" s="105"/>
    </row>
    <row r="187" spans="1:10" ht="27" customHeight="1">
      <c r="A187" s="104"/>
      <c r="B187" s="235" t="s">
        <v>242</v>
      </c>
      <c r="C187" s="237"/>
      <c r="D187" s="238">
        <f>IF(wniosek!C9="","",wniosek!C9)</f>
      </c>
      <c r="E187" s="238"/>
      <c r="F187" s="238"/>
      <c r="G187" s="238"/>
      <c r="H187" s="238"/>
      <c r="I187" s="238"/>
      <c r="J187" s="105"/>
    </row>
    <row r="188" spans="1:10" ht="12.75" customHeight="1">
      <c r="A188" s="104"/>
      <c r="B188" s="303" t="s">
        <v>243</v>
      </c>
      <c r="C188" s="229"/>
      <c r="D188" s="227">
        <f>IF(wniosek!C10="","",wniosek!C10)</f>
      </c>
      <c r="E188" s="227"/>
      <c r="F188" s="227"/>
      <c r="G188" s="227"/>
      <c r="H188" s="227"/>
      <c r="I188" s="227"/>
      <c r="J188" s="105"/>
    </row>
    <row r="189" spans="1:10" ht="13.5" customHeight="1">
      <c r="A189" s="104"/>
      <c r="B189" s="228" t="s">
        <v>1</v>
      </c>
      <c r="C189" s="229"/>
      <c r="D189" s="227">
        <f>IF(wniosek!C12="","",wniosek!C12)</f>
      </c>
      <c r="E189" s="227"/>
      <c r="F189" s="124" t="s">
        <v>2</v>
      </c>
      <c r="G189" s="123">
        <f>IF(wniosek!E12="","",wniosek!E12)</f>
      </c>
      <c r="H189" s="125" t="s">
        <v>11</v>
      </c>
      <c r="I189" s="123">
        <f>IF(wniosek!C13="","",wniosek!C13)</f>
      </c>
      <c r="J189" s="105"/>
    </row>
    <row r="190" spans="1:10" ht="13.5" customHeight="1">
      <c r="A190" s="104"/>
      <c r="B190" s="228" t="s">
        <v>216</v>
      </c>
      <c r="C190" s="229"/>
      <c r="D190" s="230"/>
      <c r="E190" s="231"/>
      <c r="F190" s="232"/>
      <c r="G190" s="231"/>
      <c r="H190" s="232"/>
      <c r="I190" s="233"/>
      <c r="J190" s="105"/>
    </row>
    <row r="191" spans="1:10" ht="6" customHeight="1">
      <c r="A191" s="104"/>
      <c r="B191" s="92"/>
      <c r="C191" s="92"/>
      <c r="D191" s="92"/>
      <c r="E191" s="92"/>
      <c r="F191" s="92"/>
      <c r="G191" s="92"/>
      <c r="H191" s="92"/>
      <c r="I191" s="92"/>
      <c r="J191" s="105"/>
    </row>
    <row r="192" spans="1:10" ht="12.75">
      <c r="A192" s="104"/>
      <c r="B192" s="224" t="s">
        <v>267</v>
      </c>
      <c r="C192" s="224"/>
      <c r="D192" s="224"/>
      <c r="E192" s="224"/>
      <c r="F192" s="224"/>
      <c r="G192" s="224"/>
      <c r="H192" s="224"/>
      <c r="I192" s="224"/>
      <c r="J192" s="105"/>
    </row>
    <row r="193" spans="1:10" ht="6" customHeight="1">
      <c r="A193" s="104"/>
      <c r="B193" s="126"/>
      <c r="C193" s="126"/>
      <c r="D193" s="126"/>
      <c r="E193" s="126"/>
      <c r="F193" s="126"/>
      <c r="G193" s="126"/>
      <c r="H193" s="126"/>
      <c r="I193" s="126"/>
      <c r="J193" s="105"/>
    </row>
    <row r="194" spans="1:10" ht="39" customHeight="1">
      <c r="A194" s="104"/>
      <c r="B194" s="213" t="s">
        <v>268</v>
      </c>
      <c r="C194" s="213"/>
      <c r="D194" s="213"/>
      <c r="E194" s="213"/>
      <c r="F194" s="213"/>
      <c r="G194" s="213"/>
      <c r="H194" s="213"/>
      <c r="I194" s="213"/>
      <c r="J194" s="105"/>
    </row>
    <row r="195" spans="1:10" ht="6" customHeight="1">
      <c r="A195" s="104"/>
      <c r="B195" s="126"/>
      <c r="C195" s="126"/>
      <c r="D195" s="126"/>
      <c r="E195" s="126"/>
      <c r="F195" s="126"/>
      <c r="G195" s="126"/>
      <c r="H195" s="126"/>
      <c r="I195" s="126"/>
      <c r="J195" s="105"/>
    </row>
    <row r="196" spans="1:10" ht="25.5" customHeight="1">
      <c r="A196" s="104"/>
      <c r="B196" s="213" t="s">
        <v>217</v>
      </c>
      <c r="C196" s="213"/>
      <c r="D196" s="213"/>
      <c r="E196" s="213"/>
      <c r="F196" s="213"/>
      <c r="G196" s="213"/>
      <c r="H196" s="213"/>
      <c r="I196" s="213"/>
      <c r="J196" s="105"/>
    </row>
    <row r="197" spans="1:10" ht="6" customHeight="1">
      <c r="A197" s="104"/>
      <c r="B197" s="126"/>
      <c r="C197" s="126"/>
      <c r="D197" s="126"/>
      <c r="E197" s="126"/>
      <c r="F197" s="126"/>
      <c r="G197" s="126"/>
      <c r="H197" s="126"/>
      <c r="I197" s="126"/>
      <c r="J197" s="105"/>
    </row>
    <row r="198" spans="1:10" ht="14.25" customHeight="1">
      <c r="A198" s="104"/>
      <c r="B198" s="225" t="s">
        <v>218</v>
      </c>
      <c r="C198" s="225"/>
      <c r="D198" s="225"/>
      <c r="E198" s="225"/>
      <c r="F198" s="225"/>
      <c r="G198" s="225"/>
      <c r="H198" s="225"/>
      <c r="I198" s="225"/>
      <c r="J198" s="105"/>
    </row>
    <row r="199" spans="1:10" ht="24.75" customHeight="1">
      <c r="A199" s="104"/>
      <c r="B199" s="127" t="s">
        <v>5</v>
      </c>
      <c r="C199" s="226" t="s">
        <v>219</v>
      </c>
      <c r="D199" s="226"/>
      <c r="E199" s="226"/>
      <c r="F199" s="226"/>
      <c r="G199" s="226"/>
      <c r="H199" s="226"/>
      <c r="I199" s="226"/>
      <c r="J199" s="105"/>
    </row>
    <row r="200" spans="1:10" ht="6" customHeight="1">
      <c r="A200" s="104"/>
      <c r="B200" s="126"/>
      <c r="C200" s="126"/>
      <c r="D200" s="126"/>
      <c r="E200" s="126"/>
      <c r="F200" s="126"/>
      <c r="G200" s="126"/>
      <c r="H200" s="126"/>
      <c r="I200" s="126"/>
      <c r="J200" s="105"/>
    </row>
    <row r="201" spans="1:10" ht="25.5" customHeight="1">
      <c r="A201" s="104"/>
      <c r="B201" s="213" t="s">
        <v>220</v>
      </c>
      <c r="C201" s="213"/>
      <c r="D201" s="213"/>
      <c r="E201" s="213"/>
      <c r="F201" s="213"/>
      <c r="G201" s="213"/>
      <c r="H201" s="213"/>
      <c r="I201" s="213"/>
      <c r="J201" s="105"/>
    </row>
    <row r="202" spans="1:10" ht="24.75" customHeight="1">
      <c r="A202" s="104"/>
      <c r="B202" s="127" t="s">
        <v>5</v>
      </c>
      <c r="C202" s="224" t="s">
        <v>221</v>
      </c>
      <c r="D202" s="224"/>
      <c r="E202" s="224"/>
      <c r="F202" s="224"/>
      <c r="G202" s="224"/>
      <c r="H202" s="224"/>
      <c r="I202" s="224"/>
      <c r="J202" s="105"/>
    </row>
    <row r="203" spans="1:10" ht="25.5" customHeight="1">
      <c r="A203" s="104"/>
      <c r="B203" s="127" t="s">
        <v>6</v>
      </c>
      <c r="C203" s="224" t="s">
        <v>222</v>
      </c>
      <c r="D203" s="224"/>
      <c r="E203" s="224"/>
      <c r="F203" s="224"/>
      <c r="G203" s="224"/>
      <c r="H203" s="224"/>
      <c r="I203" s="224"/>
      <c r="J203" s="105"/>
    </row>
    <row r="204" spans="1:10" ht="12.75" customHeight="1">
      <c r="A204" s="104"/>
      <c r="B204" s="127" t="s">
        <v>7</v>
      </c>
      <c r="C204" s="224" t="s">
        <v>223</v>
      </c>
      <c r="D204" s="224"/>
      <c r="E204" s="224"/>
      <c r="F204" s="224"/>
      <c r="G204" s="224"/>
      <c r="H204" s="224"/>
      <c r="I204" s="224"/>
      <c r="J204" s="105"/>
    </row>
    <row r="205" spans="1:10" ht="12.75" customHeight="1">
      <c r="A205" s="104"/>
      <c r="B205" s="127" t="s">
        <v>8</v>
      </c>
      <c r="C205" s="224" t="s">
        <v>224</v>
      </c>
      <c r="D205" s="224"/>
      <c r="E205" s="224"/>
      <c r="F205" s="224"/>
      <c r="G205" s="224"/>
      <c r="H205" s="224"/>
      <c r="I205" s="224"/>
      <c r="J205" s="105"/>
    </row>
    <row r="206" spans="1:10" ht="26.25" customHeight="1">
      <c r="A206" s="104"/>
      <c r="B206" s="127" t="s">
        <v>12</v>
      </c>
      <c r="C206" s="213" t="s">
        <v>225</v>
      </c>
      <c r="D206" s="213"/>
      <c r="E206" s="213"/>
      <c r="F206" s="213"/>
      <c r="G206" s="213"/>
      <c r="H206" s="213"/>
      <c r="I206" s="213"/>
      <c r="J206" s="105"/>
    </row>
    <row r="207" spans="1:10" ht="26.25" customHeight="1">
      <c r="A207" s="104"/>
      <c r="B207" s="127" t="s">
        <v>150</v>
      </c>
      <c r="C207" s="213" t="s">
        <v>226</v>
      </c>
      <c r="D207" s="213"/>
      <c r="E207" s="213"/>
      <c r="F207" s="213"/>
      <c r="G207" s="213"/>
      <c r="H207" s="213"/>
      <c r="I207" s="213"/>
      <c r="J207" s="105"/>
    </row>
    <row r="208" spans="1:10" ht="13.5" customHeight="1">
      <c r="A208" s="104"/>
      <c r="B208" s="127" t="s">
        <v>190</v>
      </c>
      <c r="C208" s="213" t="s">
        <v>227</v>
      </c>
      <c r="D208" s="213"/>
      <c r="E208" s="213"/>
      <c r="F208" s="213"/>
      <c r="G208" s="213"/>
      <c r="H208" s="213"/>
      <c r="I208" s="213"/>
      <c r="J208" s="105"/>
    </row>
    <row r="209" spans="1:10" ht="6" customHeight="1">
      <c r="A209" s="104"/>
      <c r="B209" s="126"/>
      <c r="C209" s="126"/>
      <c r="D209" s="126"/>
      <c r="E209" s="126"/>
      <c r="F209" s="126"/>
      <c r="G209" s="126"/>
      <c r="H209" s="126"/>
      <c r="I209" s="126"/>
      <c r="J209" s="105"/>
    </row>
    <row r="210" spans="1:10" ht="12.75" customHeight="1">
      <c r="A210" s="104"/>
      <c r="B210" s="213" t="s">
        <v>228</v>
      </c>
      <c r="C210" s="213"/>
      <c r="D210" s="213"/>
      <c r="E210" s="213"/>
      <c r="F210" s="213"/>
      <c r="G210" s="213"/>
      <c r="H210" s="213"/>
      <c r="I210" s="213"/>
      <c r="J210" s="105"/>
    </row>
    <row r="211" spans="1:10" ht="13.5" customHeight="1">
      <c r="A211" s="104"/>
      <c r="B211" s="127" t="s">
        <v>5</v>
      </c>
      <c r="C211" s="213" t="s">
        <v>229</v>
      </c>
      <c r="D211" s="213"/>
      <c r="E211" s="213"/>
      <c r="F211" s="213"/>
      <c r="G211" s="213"/>
      <c r="H211" s="213"/>
      <c r="I211" s="213"/>
      <c r="J211" s="105"/>
    </row>
    <row r="212" spans="1:10" ht="12.75" customHeight="1">
      <c r="A212" s="104"/>
      <c r="B212" s="127" t="s">
        <v>6</v>
      </c>
      <c r="C212" s="213" t="s">
        <v>230</v>
      </c>
      <c r="D212" s="213"/>
      <c r="E212" s="213"/>
      <c r="F212" s="213"/>
      <c r="G212" s="213"/>
      <c r="H212" s="213"/>
      <c r="I212" s="213"/>
      <c r="J212" s="105"/>
    </row>
    <row r="213" spans="1:10" ht="26.25" customHeight="1">
      <c r="A213" s="104"/>
      <c r="B213" s="127" t="s">
        <v>7</v>
      </c>
      <c r="C213" s="213" t="s">
        <v>231</v>
      </c>
      <c r="D213" s="213"/>
      <c r="E213" s="213"/>
      <c r="F213" s="213"/>
      <c r="G213" s="213"/>
      <c r="H213" s="213"/>
      <c r="I213" s="213"/>
      <c r="J213" s="105"/>
    </row>
    <row r="214" spans="1:10" ht="6" customHeight="1">
      <c r="A214" s="104"/>
      <c r="B214" s="126"/>
      <c r="C214" s="126"/>
      <c r="D214" s="126"/>
      <c r="E214" s="126"/>
      <c r="F214" s="126"/>
      <c r="G214" s="126"/>
      <c r="H214" s="126"/>
      <c r="I214" s="126"/>
      <c r="J214" s="105"/>
    </row>
    <row r="215" spans="1:10" ht="13.5" customHeight="1">
      <c r="A215" s="104"/>
      <c r="B215" s="213" t="s">
        <v>232</v>
      </c>
      <c r="C215" s="213"/>
      <c r="D215" s="213"/>
      <c r="E215" s="213"/>
      <c r="F215" s="213"/>
      <c r="G215" s="213"/>
      <c r="H215" s="213"/>
      <c r="I215" s="213"/>
      <c r="J215" s="105"/>
    </row>
    <row r="216" spans="1:10" ht="38.25" customHeight="1">
      <c r="A216" s="104"/>
      <c r="B216" s="127" t="s">
        <v>5</v>
      </c>
      <c r="C216" s="213" t="s">
        <v>233</v>
      </c>
      <c r="D216" s="213"/>
      <c r="E216" s="213"/>
      <c r="F216" s="213"/>
      <c r="G216" s="213"/>
      <c r="H216" s="213"/>
      <c r="I216" s="213"/>
      <c r="J216" s="105"/>
    </row>
    <row r="217" spans="1:10" ht="51.75" customHeight="1">
      <c r="A217" s="104"/>
      <c r="B217" s="127" t="s">
        <v>6</v>
      </c>
      <c r="C217" s="213" t="s">
        <v>234</v>
      </c>
      <c r="D217" s="213"/>
      <c r="E217" s="213"/>
      <c r="F217" s="213"/>
      <c r="G217" s="213"/>
      <c r="H217" s="213"/>
      <c r="I217" s="213"/>
      <c r="J217" s="105"/>
    </row>
    <row r="218" spans="1:10" ht="26.25" customHeight="1">
      <c r="A218" s="104"/>
      <c r="B218" s="127" t="s">
        <v>7</v>
      </c>
      <c r="C218" s="213" t="s">
        <v>235</v>
      </c>
      <c r="D218" s="213"/>
      <c r="E218" s="213"/>
      <c r="F218" s="213"/>
      <c r="G218" s="213"/>
      <c r="H218" s="213"/>
      <c r="I218" s="213"/>
      <c r="J218" s="105"/>
    </row>
    <row r="219" spans="1:10" ht="30.75" customHeight="1">
      <c r="A219" s="104"/>
      <c r="G219" s="223"/>
      <c r="H219" s="223"/>
      <c r="I219" s="223"/>
      <c r="J219" s="105"/>
    </row>
    <row r="220" spans="1:10" ht="11.25" customHeight="1">
      <c r="A220" s="104"/>
      <c r="G220" s="212" t="s">
        <v>236</v>
      </c>
      <c r="H220" s="212"/>
      <c r="I220" s="212"/>
      <c r="J220" s="105"/>
    </row>
    <row r="221" spans="1:10" ht="6" customHeight="1">
      <c r="A221" s="104"/>
      <c r="J221" s="105"/>
    </row>
    <row r="222" spans="1:10" ht="25.5" customHeight="1">
      <c r="A222" s="104"/>
      <c r="B222" s="213" t="s">
        <v>247</v>
      </c>
      <c r="C222" s="213"/>
      <c r="D222" s="213"/>
      <c r="E222" s="213"/>
      <c r="F222" s="213"/>
      <c r="G222" s="213"/>
      <c r="H222" s="213"/>
      <c r="I222" s="213"/>
      <c r="J222" s="105"/>
    </row>
    <row r="223" spans="1:10" ht="6" customHeight="1">
      <c r="A223" s="104"/>
      <c r="B223" s="126"/>
      <c r="C223" s="126"/>
      <c r="D223" s="126"/>
      <c r="E223" s="126"/>
      <c r="F223" s="126"/>
      <c r="G223" s="126"/>
      <c r="H223" s="126"/>
      <c r="I223" s="126"/>
      <c r="J223" s="105"/>
    </row>
    <row r="224" spans="1:10" ht="52.5" customHeight="1">
      <c r="A224" s="104"/>
      <c r="B224" s="213" t="s">
        <v>244</v>
      </c>
      <c r="C224" s="213"/>
      <c r="D224" s="213"/>
      <c r="E224" s="213"/>
      <c r="F224" s="213"/>
      <c r="G224" s="213"/>
      <c r="H224" s="213"/>
      <c r="I224" s="213"/>
      <c r="J224" s="105"/>
    </row>
    <row r="225" spans="1:10" ht="6" customHeight="1">
      <c r="A225" s="104"/>
      <c r="B225" s="122"/>
      <c r="C225" s="122"/>
      <c r="D225" s="122"/>
      <c r="E225" s="122"/>
      <c r="F225" s="122"/>
      <c r="G225" s="122"/>
      <c r="H225" s="122"/>
      <c r="I225" s="122"/>
      <c r="J225" s="105"/>
    </row>
    <row r="226" spans="1:10" ht="14.25" customHeight="1">
      <c r="A226" s="104"/>
      <c r="B226" s="213" t="s">
        <v>245</v>
      </c>
      <c r="C226" s="213"/>
      <c r="D226" s="213"/>
      <c r="E226" s="213"/>
      <c r="F226" s="213"/>
      <c r="G226" s="213"/>
      <c r="H226" s="213"/>
      <c r="I226" s="213"/>
      <c r="J226" s="105"/>
    </row>
    <row r="227" spans="1:10" ht="27" customHeight="1">
      <c r="A227" s="104"/>
      <c r="B227" s="127" t="s">
        <v>5</v>
      </c>
      <c r="C227" s="213" t="s">
        <v>237</v>
      </c>
      <c r="D227" s="213"/>
      <c r="E227" s="213"/>
      <c r="F227" s="213"/>
      <c r="G227" s="213"/>
      <c r="H227" s="213"/>
      <c r="I227" s="213"/>
      <c r="J227" s="105"/>
    </row>
    <row r="228" spans="1:10" ht="118.5" customHeight="1">
      <c r="A228" s="104"/>
      <c r="B228" s="127" t="s">
        <v>6</v>
      </c>
      <c r="C228" s="213" t="s">
        <v>238</v>
      </c>
      <c r="D228" s="213"/>
      <c r="E228" s="213"/>
      <c r="F228" s="213"/>
      <c r="G228" s="213"/>
      <c r="H228" s="213"/>
      <c r="I228" s="213"/>
      <c r="J228" s="105"/>
    </row>
    <row r="229" spans="1:10" ht="14.25" customHeight="1">
      <c r="A229" s="104"/>
      <c r="B229" s="213" t="s">
        <v>239</v>
      </c>
      <c r="C229" s="213"/>
      <c r="D229" s="213"/>
      <c r="E229" s="213"/>
      <c r="F229" s="213"/>
      <c r="G229" s="213"/>
      <c r="H229" s="213"/>
      <c r="I229" s="213"/>
      <c r="J229" s="105"/>
    </row>
    <row r="230" spans="1:10" ht="6" customHeight="1">
      <c r="A230" s="104"/>
      <c r="B230" s="122"/>
      <c r="C230" s="122"/>
      <c r="D230" s="122"/>
      <c r="E230" s="122"/>
      <c r="F230" s="122"/>
      <c r="G230" s="122"/>
      <c r="H230" s="122"/>
      <c r="I230" s="122"/>
      <c r="J230" s="105"/>
    </row>
    <row r="231" spans="1:10" ht="51.75" customHeight="1">
      <c r="A231" s="104"/>
      <c r="B231" s="213" t="s">
        <v>246</v>
      </c>
      <c r="C231" s="213"/>
      <c r="D231" s="213"/>
      <c r="E231" s="213"/>
      <c r="F231" s="213"/>
      <c r="G231" s="213"/>
      <c r="H231" s="213"/>
      <c r="I231" s="213"/>
      <c r="J231" s="105"/>
    </row>
    <row r="232" spans="1:10" ht="75" customHeight="1">
      <c r="A232" s="104"/>
      <c r="G232" s="223"/>
      <c r="H232" s="223"/>
      <c r="I232" s="223"/>
      <c r="J232" s="105"/>
    </row>
    <row r="233" spans="1:10" ht="11.25" customHeight="1">
      <c r="A233" s="104"/>
      <c r="G233" s="212" t="s">
        <v>240</v>
      </c>
      <c r="H233" s="212"/>
      <c r="I233" s="212"/>
      <c r="J233" s="105"/>
    </row>
    <row r="234" ht="7.5" customHeight="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8.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8.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spans="7:9" ht="12.75" hidden="1">
      <c r="G327" s="299"/>
      <c r="H327" s="299"/>
      <c r="I327" s="299"/>
    </row>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8.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8.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sheetData>
  <sheetProtection password="E1A4" sheet="1" selectLockedCells="1"/>
  <protectedRanges>
    <protectedRange sqref="I69" name="Str1 osw_kl prac_lp"/>
    <protectedRange sqref="H40" name="Str1 okres ubezp_1"/>
    <protectedRange sqref="E56" name="Str1 osw_szkody2"/>
    <protectedRange sqref="G124:G125 G130:G132 G135:G137 G155 G148 G140:G142" name="Str2 zakres rozszerz"/>
    <protectedRange sqref="I55" name="Str1 osw_szkody1"/>
    <protectedRange sqref="I48" name="Str1 osw_przychod"/>
    <protectedRange sqref="G121 F113:F119" name="Str2 zakres podstaw"/>
    <protectedRange sqref="B179" name="Str2 miejsce podpis"/>
    <protectedRange sqref="C9" name="Str1 dane_nazwa"/>
    <protectedRange sqref="C10" name="Str1 dane_adres siedziby"/>
    <protectedRange sqref="C11" name="Str1 dane_adres biura"/>
    <protectedRange sqref="C12" name="Str1 dane_NIP"/>
    <protectedRange sqref="E12" name="Str1 dane_REGON"/>
    <protectedRange sqref="C13" name="Str1 dane_tel"/>
    <protectedRange sqref="E13" name="Str1 dane_tel kom"/>
    <protectedRange sqref="G12" name="Str1 dane_mail"/>
    <protectedRange sqref="H49" name="Str1 osw_dot okr ub"/>
    <protectedRange sqref="I57 I61 I82 I86" name="Str1 osw_kl podwyk"/>
    <protectedRange sqref="I65" name="Str1 osw_kl prac"/>
    <protectedRange sqref="I70" name="Str1 osw_kl naj nier"/>
    <protectedRange sqref="I78" name="Str1 osw_kl dokum"/>
    <protectedRange sqref="G145:G147" name="Str2 zakres rozszerz_2"/>
    <protectedRange sqref="E50" name="Str1 osw_bezszk kont_1_1"/>
    <protectedRange sqref="I50:I51" name="Str1 osw_nr polis_1_1"/>
    <protectedRange sqref="D187:D189 G189 I189" name="Str3 nazwa"/>
    <protectedRange sqref="G186" name="Str3 miejsce"/>
    <protectedRange sqref="D186" name="Str3 dzien"/>
    <protectedRange sqref="D190" name="Str3 nazwisko"/>
    <protectedRange sqref="C16 C21 C31 C36 C26" name="Str1 dane_nazwa_1"/>
    <protectedRange sqref="C17 C22 C32 C37 C27" name="Str1 dane_adres siedziby_1"/>
    <protectedRange sqref="C18 C23 C33 C38 C28" name="Str1 dane_NIP_1"/>
    <protectedRange sqref="E18 E23 E33 E38 E28" name="Str1 dane_REGON_1"/>
    <protectedRange sqref="G18 G23 G33 G38 G28" name="Str1 dane_mail_1"/>
  </protectedRanges>
  <mergeCells count="149">
    <mergeCell ref="B188:C188"/>
    <mergeCell ref="G180:I180"/>
    <mergeCell ref="C93:H93"/>
    <mergeCell ref="D188:I188"/>
    <mergeCell ref="B189:C189"/>
    <mergeCell ref="F164:H164"/>
    <mergeCell ref="B161:I161"/>
    <mergeCell ref="B121:F121"/>
    <mergeCell ref="H121:I121"/>
    <mergeCell ref="B143:F143"/>
    <mergeCell ref="B4:I4"/>
    <mergeCell ref="B48:H48"/>
    <mergeCell ref="B180:E180"/>
    <mergeCell ref="F174:H174"/>
    <mergeCell ref="B104:I104"/>
    <mergeCell ref="B82:H82"/>
    <mergeCell ref="B110:I110"/>
    <mergeCell ref="B128:F128"/>
    <mergeCell ref="F51:H51"/>
    <mergeCell ref="B148:F148"/>
    <mergeCell ref="G327:I327"/>
    <mergeCell ref="C95:H95"/>
    <mergeCell ref="I124:I125"/>
    <mergeCell ref="F169:H169"/>
    <mergeCell ref="F171:H171"/>
    <mergeCell ref="F162:H162"/>
    <mergeCell ref="B222:I222"/>
    <mergeCell ref="B133:F133"/>
    <mergeCell ref="B138:F138"/>
    <mergeCell ref="F163:H163"/>
    <mergeCell ref="B65:H65"/>
    <mergeCell ref="G102:I102"/>
    <mergeCell ref="G101:I101"/>
    <mergeCell ref="B70:H70"/>
    <mergeCell ref="B105:I105"/>
    <mergeCell ref="G124:G125"/>
    <mergeCell ref="B69:H69"/>
    <mergeCell ref="B124:F125"/>
    <mergeCell ref="C92:H92"/>
    <mergeCell ref="C94:H94"/>
    <mergeCell ref="C96:H96"/>
    <mergeCell ref="B120:I120"/>
    <mergeCell ref="B78:H78"/>
    <mergeCell ref="B57:H57"/>
    <mergeCell ref="C97:H97"/>
    <mergeCell ref="B74:H74"/>
    <mergeCell ref="B61:H61"/>
    <mergeCell ref="B91:I91"/>
    <mergeCell ref="B86:H86"/>
    <mergeCell ref="B111:F111"/>
    <mergeCell ref="C9:I9"/>
    <mergeCell ref="C10:I10"/>
    <mergeCell ref="B47:I47"/>
    <mergeCell ref="F12:F13"/>
    <mergeCell ref="H40:I40"/>
    <mergeCell ref="B40:G40"/>
    <mergeCell ref="C11:I11"/>
    <mergeCell ref="G12:I13"/>
    <mergeCell ref="B46:I46"/>
    <mergeCell ref="B41:I41"/>
    <mergeCell ref="B6:I6"/>
    <mergeCell ref="B8:I8"/>
    <mergeCell ref="B55:H55"/>
    <mergeCell ref="B56:D56"/>
    <mergeCell ref="E56:I56"/>
    <mergeCell ref="B50:D51"/>
    <mergeCell ref="E50:E51"/>
    <mergeCell ref="F50:H50"/>
    <mergeCell ref="B49:G49"/>
    <mergeCell ref="H49:I49"/>
    <mergeCell ref="B179:E179"/>
    <mergeCell ref="F165:H165"/>
    <mergeCell ref="F168:H168"/>
    <mergeCell ref="B177:I177"/>
    <mergeCell ref="F170:H170"/>
    <mergeCell ref="B169:E174"/>
    <mergeCell ref="G179:I179"/>
    <mergeCell ref="B175:H175"/>
    <mergeCell ref="F166:H166"/>
    <mergeCell ref="B184:I184"/>
    <mergeCell ref="B186:C186"/>
    <mergeCell ref="D186:E186"/>
    <mergeCell ref="G186:I186"/>
    <mergeCell ref="B187:C187"/>
    <mergeCell ref="D187:I187"/>
    <mergeCell ref="D189:E189"/>
    <mergeCell ref="B190:C190"/>
    <mergeCell ref="D190:I190"/>
    <mergeCell ref="B192:I192"/>
    <mergeCell ref="B194:I194"/>
    <mergeCell ref="B196:I196"/>
    <mergeCell ref="B198:I198"/>
    <mergeCell ref="C199:I199"/>
    <mergeCell ref="B201:I201"/>
    <mergeCell ref="C202:I202"/>
    <mergeCell ref="C218:I218"/>
    <mergeCell ref="G219:I219"/>
    <mergeCell ref="C213:I213"/>
    <mergeCell ref="B215:I215"/>
    <mergeCell ref="C208:I208"/>
    <mergeCell ref="C212:I212"/>
    <mergeCell ref="G220:I220"/>
    <mergeCell ref="B224:I224"/>
    <mergeCell ref="C216:I216"/>
    <mergeCell ref="C203:I203"/>
    <mergeCell ref="C204:I204"/>
    <mergeCell ref="C205:I205"/>
    <mergeCell ref="C206:I206"/>
    <mergeCell ref="C207:I207"/>
    <mergeCell ref="B109:F109"/>
    <mergeCell ref="C227:I227"/>
    <mergeCell ref="C228:I228"/>
    <mergeCell ref="B155:F155"/>
    <mergeCell ref="B229:I229"/>
    <mergeCell ref="B231:I231"/>
    <mergeCell ref="G232:I232"/>
    <mergeCell ref="B226:I226"/>
    <mergeCell ref="B210:I210"/>
    <mergeCell ref="C211:I211"/>
    <mergeCell ref="C98:H98"/>
    <mergeCell ref="F172:H172"/>
    <mergeCell ref="C99:H99"/>
    <mergeCell ref="F167:H167"/>
    <mergeCell ref="F173:H173"/>
    <mergeCell ref="B162:E168"/>
    <mergeCell ref="G233:I233"/>
    <mergeCell ref="C217:I217"/>
    <mergeCell ref="B15:I15"/>
    <mergeCell ref="C16:I16"/>
    <mergeCell ref="C17:I17"/>
    <mergeCell ref="G18:I18"/>
    <mergeCell ref="B20:I20"/>
    <mergeCell ref="C21:I21"/>
    <mergeCell ref="C22:I22"/>
    <mergeCell ref="G23:I23"/>
    <mergeCell ref="B25:I25"/>
    <mergeCell ref="C26:I26"/>
    <mergeCell ref="C27:I27"/>
    <mergeCell ref="G28:I28"/>
    <mergeCell ref="C37:I37"/>
    <mergeCell ref="G38:I38"/>
    <mergeCell ref="G43:I43"/>
    <mergeCell ref="G44:I44"/>
    <mergeCell ref="B30:I30"/>
    <mergeCell ref="C31:I31"/>
    <mergeCell ref="C32:I32"/>
    <mergeCell ref="G33:I33"/>
    <mergeCell ref="B35:I35"/>
    <mergeCell ref="C36:I36"/>
  </mergeCells>
  <dataValidations count="19">
    <dataValidation type="list" showInputMessage="1" showErrorMessage="1" sqref="F113 F116 G121">
      <formula1>F114:F115</formula1>
    </dataValidation>
    <dataValidation type="list" showInputMessage="1" showErrorMessage="1" prompt="Wybierz odpowiedź spośród opcji TAK lub NIE" error="Wybierz odpowiedź spośród opcji TAK lub NIE" sqref="I57 I74 I70 I65 I78 I61 I82 I86">
      <formula1>I58:I60</formula1>
    </dataValidation>
    <dataValidation operator="lessThanOrEqual" allowBlank="1" showInputMessage="1" showErrorMessage="1" sqref="I113:I119 I124:I127 J128:J131 J133:J147 J114:J115 J117:J118 I148:I154 I163:I174 I156:I160"/>
    <dataValidation showInputMessage="1" showErrorMessage="1" sqref="G122:G123 G139:G142 G134:G137 I66:I68 I75:I77 G126:G127 I71:I73 I79:I81 I106 G129:G132 I62:I64 I58:I60 G144:G147 I83:I85 I87:I89 G149:G154 G156:G160"/>
    <dataValidation type="list" allowBlank="1" showInputMessage="1" showErrorMessage="1" sqref="G128">
      <formula1>$G$129:$G$132</formula1>
    </dataValidation>
    <dataValidation type="list" allowBlank="1" showInputMessage="1" showErrorMessage="1" sqref="G133">
      <formula1>$G$134:$G$137</formula1>
    </dataValidation>
    <dataValidation type="list" allowBlank="1" showInputMessage="1" showErrorMessage="1" sqref="G143">
      <formula1>$G$144:$G$147</formula1>
    </dataValidation>
    <dataValidation type="whole" operator="greaterThanOrEqual" allowBlank="1" showInputMessage="1" showErrorMessage="1" prompt="Wpisz liczbę pracowników" error="Wpisz liczbę pracowników" sqref="I69">
      <formula1>0</formula1>
    </dataValidation>
    <dataValidation type="whole" operator="greaterThanOrEqual" allowBlank="1" showInputMessage="1" showErrorMessage="1" prompt="Proszę wpisać liczbę dotychczasowych szkód i roszczeń zaistniałych w ciągu ostatnich 3 lat" error="Proszę wpisać liczbę szkód i roszczeń zaistniałych w ciągu ostatnich 3 lat" sqref="I55">
      <formula1>0</formula1>
    </dataValidation>
    <dataValidation errorStyle="warning" type="decimal" operator="lessThanOrEqual" allowBlank="1" showInputMessage="1" showErrorMessage="1" prompt="Wpisz wartość przychodu osiągniętego w ostatnim roku obrachunkowym" error="Dla przychodów powyżej 3.000.000 zł obowiązuje Indywidualna Kalkulacja Składki (IKS)" sqref="I48">
      <formula1>3000000</formula1>
    </dataValidation>
    <dataValidation type="date" operator="greaterThan" allowBlank="1" showInputMessage="1" showErrorMessage="1" prompt="Wpisz datę w formacie:&#10;rrrr-mm-dd" error="Wpisz datę w formacie: rrrr-mm-dd" sqref="H40:I40">
      <formula1>43466</formula1>
    </dataValidation>
    <dataValidation operator="lessThanOrEqual" allowBlank="1" showInputMessage="1" showErrorMessage="1" prompt="Wpisz datę początkową pierwszej umowy ubezpieczenia OC firmy (format&#10;rrrr-mm-dd)" error="Proszę wpisać datę w formacie: &#10;rrrr-mm-dd" sqref="H49:I49"/>
    <dataValidation type="list" showInputMessage="1" showErrorMessage="1" sqref="E50:E51">
      <formula1>E52:E54</formula1>
    </dataValidation>
    <dataValidation type="list" allowBlank="1" showInputMessage="1" showErrorMessage="1" sqref="G148">
      <formula1>G149:G154</formula1>
    </dataValidation>
    <dataValidation type="list" allowBlank="1" showInputMessage="1" showErrorMessage="1" sqref="G111">
      <formula1>$G$112:$G$119</formula1>
    </dataValidation>
    <dataValidation type="list" showInputMessage="1" showErrorMessage="1" sqref="F119">
      <formula1>wniosek!#REF!</formula1>
    </dataValidation>
    <dataValidation type="list" allowBlank="1" showInputMessage="1" showErrorMessage="1" sqref="G124:G125">
      <formula1>$G$126:$G$127</formula1>
    </dataValidation>
    <dataValidation type="list" allowBlank="1" showInputMessage="1" showErrorMessage="1" sqref="G138">
      <formula1>$G$139:$G$142</formula1>
    </dataValidation>
    <dataValidation type="list" allowBlank="1" showInputMessage="1" showErrorMessage="1" sqref="G155">
      <formula1>G156:G160</formula1>
    </dataValidation>
  </dataValidations>
  <printOptions/>
  <pageMargins left="0.5905511811023623" right="0.5905511811023623" top="0.3937007874015748" bottom="0.1968503937007874" header="0.31496062992125984" footer="0"/>
  <pageSetup horizontalDpi="600" verticalDpi="600" orientation="portrait" paperSize="9" r:id="rId4"/>
  <rowBreaks count="4" manualBreakCount="4">
    <brk id="44" max="255" man="1"/>
    <brk id="102" max="255" man="1"/>
    <brk id="180" max="255" man="1"/>
    <brk id="220" max="255" man="1"/>
  </rowBreaks>
  <drawing r:id="rId3"/>
  <legacyDrawing r:id="rId2"/>
</worksheet>
</file>

<file path=xl/worksheets/sheet2.xml><?xml version="1.0" encoding="utf-8"?>
<worksheet xmlns="http://schemas.openxmlformats.org/spreadsheetml/2006/main" xmlns:r="http://schemas.openxmlformats.org/officeDocument/2006/relationships">
  <dimension ref="A1:R159"/>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7"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15"/>
      <c r="B1" s="5"/>
      <c r="D1" s="5"/>
      <c r="E1" s="5"/>
      <c r="F1" s="5"/>
      <c r="G1" s="5"/>
      <c r="H1" s="5"/>
      <c r="I1" s="5"/>
      <c r="J1" s="4"/>
      <c r="K1" s="5"/>
      <c r="L1" s="5"/>
      <c r="M1" s="5"/>
      <c r="N1" s="5"/>
      <c r="O1" s="5"/>
      <c r="P1" s="5"/>
      <c r="Q1" s="5"/>
    </row>
    <row r="2" spans="1:17" ht="40.5" customHeight="1">
      <c r="A2" s="15"/>
      <c r="B2" s="351" t="s">
        <v>147</v>
      </c>
      <c r="C2" s="351"/>
      <c r="D2" s="351"/>
      <c r="E2" s="351"/>
      <c r="F2" s="351"/>
      <c r="G2" s="351"/>
      <c r="H2" s="351"/>
      <c r="I2" s="351"/>
      <c r="J2" s="351"/>
      <c r="K2" s="351"/>
      <c r="L2" s="351"/>
      <c r="M2" s="351"/>
      <c r="N2" s="351"/>
      <c r="O2" s="351"/>
      <c r="P2" s="351"/>
      <c r="Q2" s="351"/>
    </row>
    <row r="3" spans="1:18" ht="9.75" customHeight="1">
      <c r="A3" s="15"/>
      <c r="B3" s="8"/>
      <c r="C3" s="8"/>
      <c r="D3" s="8"/>
      <c r="E3" s="8"/>
      <c r="F3" s="8"/>
      <c r="G3" s="8"/>
      <c r="H3" s="8"/>
      <c r="I3" s="8"/>
      <c r="J3" s="7"/>
      <c r="K3" s="11"/>
      <c r="L3" s="11"/>
      <c r="M3" s="11"/>
      <c r="N3" s="11"/>
      <c r="O3" s="11"/>
      <c r="P3" s="11"/>
      <c r="R3" s="11"/>
    </row>
    <row r="4" spans="2:17" ht="30.75" customHeight="1">
      <c r="B4" s="400" t="s">
        <v>29</v>
      </c>
      <c r="C4" s="400"/>
      <c r="D4" s="400"/>
      <c r="E4" s="400"/>
      <c r="F4" s="400"/>
      <c r="G4" s="400"/>
      <c r="H4" s="400"/>
      <c r="I4" s="400"/>
      <c r="J4" s="400"/>
      <c r="K4" s="400"/>
      <c r="L4" s="400"/>
      <c r="M4" s="400"/>
      <c r="N4" s="400"/>
      <c r="O4" s="400"/>
      <c r="P4" s="400"/>
      <c r="Q4" s="400"/>
    </row>
    <row r="5" ht="4.5" customHeight="1"/>
    <row r="6" spans="2:17" ht="21.75" customHeight="1">
      <c r="B6" s="395" t="s">
        <v>208</v>
      </c>
      <c r="C6" s="395"/>
      <c r="D6" s="395"/>
      <c r="E6" s="395"/>
      <c r="F6" s="395"/>
      <c r="G6" s="395"/>
      <c r="H6" s="395"/>
      <c r="I6" s="395"/>
      <c r="J6" s="395"/>
      <c r="K6" s="395"/>
      <c r="L6" s="395"/>
      <c r="M6" s="419"/>
      <c r="N6" s="419"/>
      <c r="O6" s="401" t="s">
        <v>30</v>
      </c>
      <c r="P6" s="401"/>
      <c r="Q6" s="401"/>
    </row>
    <row r="7" ht="4.5" customHeight="1"/>
    <row r="8" spans="2:17" ht="15.75" customHeight="1">
      <c r="B8" s="402" t="s">
        <v>149</v>
      </c>
      <c r="C8" s="403"/>
      <c r="D8" s="403"/>
      <c r="E8" s="403"/>
      <c r="F8" s="403"/>
      <c r="G8" s="403"/>
      <c r="H8" s="403"/>
      <c r="I8" s="403"/>
      <c r="J8" s="403"/>
      <c r="K8" s="404"/>
      <c r="M8" s="411" t="s">
        <v>31</v>
      </c>
      <c r="N8" s="412"/>
      <c r="O8" s="412"/>
      <c r="P8" s="412"/>
      <c r="Q8" s="413"/>
    </row>
    <row r="9" spans="2:17" ht="15.75" customHeight="1">
      <c r="B9" s="405"/>
      <c r="C9" s="406"/>
      <c r="D9" s="406"/>
      <c r="E9" s="406"/>
      <c r="F9" s="406"/>
      <c r="G9" s="406"/>
      <c r="H9" s="406"/>
      <c r="I9" s="406"/>
      <c r="J9" s="406"/>
      <c r="K9" s="407"/>
      <c r="M9" s="414" t="s">
        <v>210</v>
      </c>
      <c r="N9" s="415"/>
      <c r="O9" s="415"/>
      <c r="P9" s="415"/>
      <c r="Q9" s="416"/>
    </row>
    <row r="10" spans="2:17" ht="15.75" customHeight="1">
      <c r="B10" s="408"/>
      <c r="C10" s="409"/>
      <c r="D10" s="409"/>
      <c r="E10" s="409"/>
      <c r="F10" s="409"/>
      <c r="G10" s="409"/>
      <c r="H10" s="409"/>
      <c r="I10" s="409"/>
      <c r="J10" s="409"/>
      <c r="K10" s="410"/>
      <c r="M10" s="417" t="s">
        <v>32</v>
      </c>
      <c r="N10" s="418"/>
      <c r="O10" s="420"/>
      <c r="P10" s="420"/>
      <c r="Q10" s="421"/>
    </row>
    <row r="11" ht="7.5" customHeight="1"/>
    <row r="12" spans="2:17" ht="30" customHeight="1">
      <c r="B12" s="372" t="s">
        <v>33</v>
      </c>
      <c r="C12" s="373"/>
      <c r="D12" s="373"/>
      <c r="E12" s="373"/>
      <c r="F12" s="422">
        <f>wniosek!C9</f>
        <v>0</v>
      </c>
      <c r="G12" s="423"/>
      <c r="H12" s="423"/>
      <c r="I12" s="423"/>
      <c r="J12" s="423"/>
      <c r="K12" s="423"/>
      <c r="L12" s="423"/>
      <c r="M12" s="423"/>
      <c r="N12" s="423"/>
      <c r="O12" s="423"/>
      <c r="P12" s="423"/>
      <c r="Q12" s="424"/>
    </row>
    <row r="13" spans="2:17" ht="22.5" customHeight="1">
      <c r="B13" s="377" t="s">
        <v>34</v>
      </c>
      <c r="C13" s="378"/>
      <c r="D13" s="378"/>
      <c r="E13" s="390"/>
      <c r="F13" s="391">
        <f>wniosek!C10</f>
        <v>0</v>
      </c>
      <c r="G13" s="392"/>
      <c r="H13" s="393"/>
      <c r="I13" s="393"/>
      <c r="J13" s="393"/>
      <c r="K13" s="393"/>
      <c r="L13" s="393"/>
      <c r="M13" s="393"/>
      <c r="N13" s="393"/>
      <c r="O13" s="393"/>
      <c r="P13" s="393"/>
      <c r="Q13" s="394"/>
    </row>
    <row r="14" spans="2:17" ht="14.25" customHeight="1">
      <c r="B14" s="382" t="s">
        <v>2</v>
      </c>
      <c r="C14" s="383"/>
      <c r="D14" s="384"/>
      <c r="E14" s="385">
        <f>wniosek!E12</f>
        <v>0</v>
      </c>
      <c r="F14" s="386"/>
      <c r="G14" s="387"/>
      <c r="H14" s="388" t="s">
        <v>1</v>
      </c>
      <c r="I14" s="388"/>
      <c r="J14" s="388"/>
      <c r="K14" s="385">
        <f>wniosek!C12</f>
        <v>0</v>
      </c>
      <c r="L14" s="386"/>
      <c r="M14" s="387"/>
      <c r="N14" s="52" t="s">
        <v>11</v>
      </c>
      <c r="O14" s="389">
        <f>IF(wniosek!C13="","",wniosek!C13)</f>
      </c>
      <c r="P14" s="389"/>
      <c r="Q14" s="389"/>
    </row>
    <row r="15" ht="7.5" customHeight="1"/>
    <row r="16" spans="2:17" ht="30" customHeight="1">
      <c r="B16" s="372" t="s">
        <v>35</v>
      </c>
      <c r="C16" s="373"/>
      <c r="D16" s="373"/>
      <c r="E16" s="373"/>
      <c r="F16" s="374">
        <f>wniosek!C9</f>
        <v>0</v>
      </c>
      <c r="G16" s="375"/>
      <c r="H16" s="375"/>
      <c r="I16" s="375"/>
      <c r="J16" s="375"/>
      <c r="K16" s="375"/>
      <c r="L16" s="375"/>
      <c r="M16" s="375"/>
      <c r="N16" s="375"/>
      <c r="O16" s="375"/>
      <c r="P16" s="375"/>
      <c r="Q16" s="376"/>
    </row>
    <row r="17" spans="2:17" ht="22.5" customHeight="1">
      <c r="B17" s="377" t="s">
        <v>34</v>
      </c>
      <c r="C17" s="378"/>
      <c r="D17" s="378"/>
      <c r="E17" s="378"/>
      <c r="F17" s="379">
        <f>wniosek!C10</f>
        <v>0</v>
      </c>
      <c r="G17" s="380"/>
      <c r="H17" s="380"/>
      <c r="I17" s="380"/>
      <c r="J17" s="380"/>
      <c r="K17" s="380"/>
      <c r="L17" s="380"/>
      <c r="M17" s="380"/>
      <c r="N17" s="380"/>
      <c r="O17" s="380"/>
      <c r="P17" s="380"/>
      <c r="Q17" s="381"/>
    </row>
    <row r="18" spans="2:17" ht="14.25" customHeight="1">
      <c r="B18" s="382" t="s">
        <v>2</v>
      </c>
      <c r="C18" s="383"/>
      <c r="D18" s="384"/>
      <c r="E18" s="385">
        <f>wniosek!E12</f>
        <v>0</v>
      </c>
      <c r="F18" s="386"/>
      <c r="G18" s="387"/>
      <c r="H18" s="388" t="s">
        <v>1</v>
      </c>
      <c r="I18" s="388"/>
      <c r="J18" s="388"/>
      <c r="K18" s="385">
        <f>wniosek!C12</f>
        <v>0</v>
      </c>
      <c r="L18" s="386"/>
      <c r="M18" s="387"/>
      <c r="N18" s="52" t="s">
        <v>11</v>
      </c>
      <c r="O18" s="389">
        <f>IF(wniosek!C13="","",wniosek!C13)</f>
      </c>
      <c r="P18" s="389"/>
      <c r="Q18" s="389"/>
    </row>
    <row r="19" ht="7.5" customHeight="1"/>
    <row r="20" spans="2:17" ht="23.25" customHeight="1">
      <c r="B20" s="369" t="s">
        <v>36</v>
      </c>
      <c r="C20" s="369"/>
      <c r="D20" s="369"/>
      <c r="E20" s="369"/>
      <c r="F20" s="369"/>
      <c r="G20" s="369"/>
      <c r="H20" s="369"/>
      <c r="I20" s="369"/>
      <c r="J20" s="369"/>
      <c r="K20" s="369"/>
      <c r="L20" s="369"/>
      <c r="M20" s="369"/>
      <c r="N20" s="369"/>
      <c r="O20" s="369"/>
      <c r="P20" s="369"/>
      <c r="Q20" s="369"/>
    </row>
    <row r="21" spans="2:17" ht="12.75">
      <c r="B21" s="336" t="s">
        <v>37</v>
      </c>
      <c r="C21" s="336"/>
      <c r="D21" s="336"/>
      <c r="E21" s="336"/>
      <c r="F21" s="336"/>
      <c r="G21" s="336"/>
      <c r="H21" s="336"/>
      <c r="I21" s="336"/>
      <c r="J21" s="336"/>
      <c r="K21" s="336"/>
      <c r="L21" s="336"/>
      <c r="M21" s="336"/>
      <c r="N21" s="336"/>
      <c r="O21" s="336"/>
      <c r="P21" s="336"/>
      <c r="Q21" s="336"/>
    </row>
    <row r="22" ht="7.5" customHeight="1"/>
    <row r="23" spans="2:16" ht="14.25" customHeight="1">
      <c r="B23" s="336" t="s">
        <v>38</v>
      </c>
      <c r="C23" s="336"/>
      <c r="D23" s="336"/>
      <c r="E23" s="336"/>
      <c r="F23" s="336"/>
      <c r="G23" s="336"/>
      <c r="H23" s="10" t="s">
        <v>39</v>
      </c>
      <c r="I23" s="397">
        <f>wniosek!H40</f>
        <v>0</v>
      </c>
      <c r="J23" s="398"/>
      <c r="K23" s="399"/>
      <c r="L23" s="10" t="s">
        <v>40</v>
      </c>
      <c r="M23" s="396">
        <f>DATE(YEAR(I23)+1,MONTH(I23),DAY(I23)-1)</f>
        <v>365</v>
      </c>
      <c r="N23" s="396"/>
      <c r="O23" s="370"/>
      <c r="P23" s="371"/>
    </row>
    <row r="24" ht="7.5" customHeight="1"/>
    <row r="25" spans="2:17" ht="12.75">
      <c r="B25" s="336" t="s">
        <v>41</v>
      </c>
      <c r="C25" s="336"/>
      <c r="D25" s="336"/>
      <c r="E25" s="336"/>
      <c r="F25" s="336"/>
      <c r="G25" s="336"/>
      <c r="H25" s="336"/>
      <c r="I25" s="336"/>
      <c r="J25" s="336"/>
      <c r="K25" s="336"/>
      <c r="L25" s="336"/>
      <c r="M25" s="336"/>
      <c r="N25" s="336"/>
      <c r="O25" s="336"/>
      <c r="P25" s="336"/>
      <c r="Q25" s="336"/>
    </row>
    <row r="26" spans="3:17" ht="14.25" customHeight="1">
      <c r="C26" s="18" t="s">
        <v>42</v>
      </c>
      <c r="E26" s="19" t="s">
        <v>43</v>
      </c>
      <c r="L26" s="362" t="e">
        <f>IF(wniosek!F113="TAK",50000,IF(wniosek!F116="TAK",100000,IF(wniosek!F119="TAK",250000,IF(wniosek!#REF!="TAK",500000,IF(wniosek!#REF!="TAK",1000000,IF(wniosek!#REF!="TAK",1500000,IF(wniosek!#REF!="TAK",2000000,0)))))))</f>
        <v>#REF!</v>
      </c>
      <c r="M26" s="363"/>
      <c r="N26" s="364"/>
      <c r="O26" s="365" t="s">
        <v>44</v>
      </c>
      <c r="P26" s="328"/>
      <c r="Q26" s="328"/>
    </row>
    <row r="27" spans="3:17" ht="14.25" customHeight="1">
      <c r="C27" s="18"/>
      <c r="E27" s="19" t="s">
        <v>45</v>
      </c>
      <c r="L27" s="362"/>
      <c r="M27" s="363"/>
      <c r="N27" s="364"/>
      <c r="O27" s="365" t="s">
        <v>44</v>
      </c>
      <c r="P27" s="328"/>
      <c r="Q27" s="328"/>
    </row>
    <row r="28" spans="2:17" ht="12.75">
      <c r="B28" s="328" t="s">
        <v>46</v>
      </c>
      <c r="C28" s="328"/>
      <c r="D28" s="328"/>
      <c r="E28" s="328"/>
      <c r="F28" s="328"/>
      <c r="G28" s="366"/>
      <c r="H28" s="367"/>
      <c r="I28" s="367"/>
      <c r="J28" s="367"/>
      <c r="K28" s="329" t="s">
        <v>47</v>
      </c>
      <c r="L28" s="330"/>
      <c r="M28" s="330"/>
      <c r="N28" s="330"/>
      <c r="O28" s="368"/>
      <c r="P28" s="368"/>
      <c r="Q28" s="368"/>
    </row>
    <row r="29" ht="7.5" customHeight="1"/>
    <row r="30" spans="2:17" ht="12.75">
      <c r="B30" s="336" t="s">
        <v>48</v>
      </c>
      <c r="C30" s="336"/>
      <c r="D30" s="336"/>
      <c r="E30" s="336"/>
      <c r="F30" s="336"/>
      <c r="G30" s="336"/>
      <c r="H30" s="336"/>
      <c r="I30" s="336"/>
      <c r="J30" s="336"/>
      <c r="K30" s="336"/>
      <c r="L30" s="336"/>
      <c r="M30" s="336"/>
      <c r="N30" s="336"/>
      <c r="O30" s="336"/>
      <c r="P30" s="336"/>
      <c r="Q30" s="336"/>
    </row>
    <row r="31" spans="3:16" ht="14.25" customHeight="1">
      <c r="C31" s="18" t="s">
        <v>42</v>
      </c>
      <c r="E31" s="19" t="s">
        <v>49</v>
      </c>
      <c r="F31" s="361"/>
      <c r="G31" s="361"/>
      <c r="H31" s="361"/>
      <c r="J31" s="20" t="s">
        <v>50</v>
      </c>
      <c r="L31" s="362"/>
      <c r="M31" s="363"/>
      <c r="N31" s="364"/>
      <c r="O31" s="365" t="s">
        <v>51</v>
      </c>
      <c r="P31" s="328"/>
    </row>
    <row r="32" ht="7.5" customHeight="1"/>
    <row r="33" spans="2:17" ht="12.75">
      <c r="B33" s="349" t="s">
        <v>52</v>
      </c>
      <c r="C33" s="349"/>
      <c r="D33" s="349"/>
      <c r="E33" s="349"/>
      <c r="F33" s="349"/>
      <c r="G33" s="349"/>
      <c r="H33" s="349"/>
      <c r="I33" s="349"/>
      <c r="J33" s="349"/>
      <c r="K33" s="349"/>
      <c r="L33" s="349"/>
      <c r="M33" s="349"/>
      <c r="N33" s="349"/>
      <c r="O33" s="349"/>
      <c r="P33" s="349"/>
      <c r="Q33" s="349"/>
    </row>
    <row r="34" spans="1:17" s="23" customFormat="1" ht="30.75" customHeight="1">
      <c r="A34" s="21"/>
      <c r="B34" s="350"/>
      <c r="C34" s="350"/>
      <c r="D34" s="350"/>
      <c r="E34" s="22" t="s">
        <v>53</v>
      </c>
      <c r="F34" s="350" t="s">
        <v>54</v>
      </c>
      <c r="G34" s="350"/>
      <c r="H34" s="350"/>
      <c r="I34" s="350"/>
      <c r="J34" s="350"/>
      <c r="K34" s="350" t="s">
        <v>55</v>
      </c>
      <c r="L34" s="350"/>
      <c r="M34" s="350"/>
      <c r="N34" s="350"/>
      <c r="O34" s="350" t="s">
        <v>56</v>
      </c>
      <c r="P34" s="350"/>
      <c r="Q34" s="350"/>
    </row>
    <row r="35" spans="1:17" s="26" customFormat="1" ht="9.75" customHeight="1">
      <c r="A35" s="24"/>
      <c r="B35" s="343">
        <v>1</v>
      </c>
      <c r="C35" s="343"/>
      <c r="D35" s="343"/>
      <c r="E35" s="25">
        <v>2</v>
      </c>
      <c r="F35" s="343">
        <v>3</v>
      </c>
      <c r="G35" s="343"/>
      <c r="H35" s="343"/>
      <c r="I35" s="343"/>
      <c r="J35" s="343"/>
      <c r="K35" s="343">
        <v>4</v>
      </c>
      <c r="L35" s="343"/>
      <c r="M35" s="343"/>
      <c r="N35" s="343"/>
      <c r="O35" s="343">
        <v>5</v>
      </c>
      <c r="P35" s="343"/>
      <c r="Q35" s="343"/>
    </row>
    <row r="36" spans="2:17" ht="3" customHeight="1">
      <c r="B36" s="27"/>
      <c r="D36" s="28"/>
      <c r="E36" s="344" t="s">
        <v>57</v>
      </c>
      <c r="J36" s="29"/>
      <c r="K36" s="347"/>
      <c r="L36" s="347"/>
      <c r="M36" s="347"/>
      <c r="N36" s="347"/>
      <c r="O36" s="347"/>
      <c r="P36" s="347"/>
      <c r="Q36" s="347"/>
    </row>
    <row r="37" spans="2:17" ht="9" customHeight="1">
      <c r="B37" s="27"/>
      <c r="C37" s="30" t="s">
        <v>58</v>
      </c>
      <c r="D37" s="28"/>
      <c r="E37" s="345"/>
      <c r="G37" s="30"/>
      <c r="H37" s="19" t="s">
        <v>59</v>
      </c>
      <c r="I37" s="30"/>
      <c r="J37" s="31" t="s">
        <v>60</v>
      </c>
      <c r="K37" s="347"/>
      <c r="L37" s="347"/>
      <c r="M37" s="347"/>
      <c r="N37" s="347"/>
      <c r="O37" s="347"/>
      <c r="P37" s="347"/>
      <c r="Q37" s="347"/>
    </row>
    <row r="38" spans="2:17" ht="3" customHeight="1">
      <c r="B38" s="32"/>
      <c r="C38" s="33"/>
      <c r="D38" s="34"/>
      <c r="E38" s="346"/>
      <c r="F38" s="33"/>
      <c r="G38" s="33"/>
      <c r="H38" s="33"/>
      <c r="I38" s="33"/>
      <c r="J38" s="34"/>
      <c r="K38" s="347"/>
      <c r="L38" s="347"/>
      <c r="M38" s="347"/>
      <c r="N38" s="347"/>
      <c r="O38" s="347"/>
      <c r="P38" s="347"/>
      <c r="Q38" s="347"/>
    </row>
    <row r="39" spans="2:17" ht="3" customHeight="1">
      <c r="B39" s="27"/>
      <c r="D39" s="28"/>
      <c r="E39" s="344" t="s">
        <v>61</v>
      </c>
      <c r="J39" s="29"/>
      <c r="K39" s="347"/>
      <c r="L39" s="347"/>
      <c r="M39" s="347"/>
      <c r="N39" s="347"/>
      <c r="O39" s="347"/>
      <c r="P39" s="347"/>
      <c r="Q39" s="347"/>
    </row>
    <row r="40" spans="2:17" ht="9" customHeight="1">
      <c r="B40" s="27"/>
      <c r="C40" s="30" t="s">
        <v>58</v>
      </c>
      <c r="D40" s="28"/>
      <c r="E40" s="345"/>
      <c r="G40" s="30"/>
      <c r="H40" s="19" t="s">
        <v>59</v>
      </c>
      <c r="I40" s="30"/>
      <c r="J40" s="31" t="s">
        <v>60</v>
      </c>
      <c r="K40" s="347"/>
      <c r="L40" s="347"/>
      <c r="M40" s="347"/>
      <c r="N40" s="347"/>
      <c r="O40" s="347"/>
      <c r="P40" s="347"/>
      <c r="Q40" s="347"/>
    </row>
    <row r="41" spans="2:17" ht="3" customHeight="1">
      <c r="B41" s="32"/>
      <c r="C41" s="33"/>
      <c r="D41" s="34"/>
      <c r="E41" s="346"/>
      <c r="F41" s="33"/>
      <c r="G41" s="33"/>
      <c r="H41" s="33"/>
      <c r="I41" s="33"/>
      <c r="J41" s="34"/>
      <c r="K41" s="347"/>
      <c r="L41" s="347"/>
      <c r="M41" s="347"/>
      <c r="N41" s="347"/>
      <c r="O41" s="347"/>
      <c r="P41" s="347"/>
      <c r="Q41" s="347"/>
    </row>
    <row r="42" spans="2:17" ht="3" customHeight="1">
      <c r="B42" s="27"/>
      <c r="D42" s="28"/>
      <c r="E42" s="344" t="s">
        <v>62</v>
      </c>
      <c r="J42" s="29"/>
      <c r="K42" s="347"/>
      <c r="L42" s="347"/>
      <c r="M42" s="347"/>
      <c r="N42" s="347"/>
      <c r="O42" s="347"/>
      <c r="P42" s="347"/>
      <c r="Q42" s="347"/>
    </row>
    <row r="43" spans="2:17" ht="9" customHeight="1">
      <c r="B43" s="27"/>
      <c r="C43" s="30" t="s">
        <v>58</v>
      </c>
      <c r="D43" s="28"/>
      <c r="E43" s="345"/>
      <c r="G43" s="30"/>
      <c r="H43" s="19" t="s">
        <v>59</v>
      </c>
      <c r="I43" s="30"/>
      <c r="J43" s="31" t="s">
        <v>60</v>
      </c>
      <c r="K43" s="347"/>
      <c r="L43" s="347"/>
      <c r="M43" s="347"/>
      <c r="N43" s="347"/>
      <c r="O43" s="347"/>
      <c r="P43" s="347"/>
      <c r="Q43" s="347"/>
    </row>
    <row r="44" spans="2:17" ht="3" customHeight="1">
      <c r="B44" s="32"/>
      <c r="C44" s="33"/>
      <c r="D44" s="34"/>
      <c r="E44" s="346"/>
      <c r="F44" s="33"/>
      <c r="G44" s="33"/>
      <c r="H44" s="33"/>
      <c r="I44" s="33"/>
      <c r="J44" s="34"/>
      <c r="K44" s="347"/>
      <c r="L44" s="347"/>
      <c r="M44" s="347"/>
      <c r="N44" s="347"/>
      <c r="O44" s="347"/>
      <c r="P44" s="347"/>
      <c r="Q44" s="347"/>
    </row>
    <row r="45" spans="2:17" ht="3" customHeight="1">
      <c r="B45" s="27"/>
      <c r="D45" s="28"/>
      <c r="E45" s="344" t="s">
        <v>63</v>
      </c>
      <c r="J45" s="29"/>
      <c r="K45" s="352">
        <f>IF(C46="–","",L26)</f>
      </c>
      <c r="L45" s="353"/>
      <c r="M45" s="353"/>
      <c r="N45" s="354"/>
      <c r="O45" s="347">
        <f>IF(C46="X","brak","")</f>
      </c>
      <c r="P45" s="347"/>
      <c r="Q45" s="347"/>
    </row>
    <row r="46" spans="2:17" ht="9" customHeight="1">
      <c r="B46" s="27"/>
      <c r="C46" s="18" t="str">
        <f>IF(wniosek!G124="TAK","X","–")</f>
        <v>–</v>
      </c>
      <c r="D46" s="28"/>
      <c r="E46" s="345"/>
      <c r="G46" s="3">
        <f>IF(C46="–","","X")</f>
      </c>
      <c r="H46" s="19" t="s">
        <v>59</v>
      </c>
      <c r="I46" s="3"/>
      <c r="J46" s="31" t="s">
        <v>60</v>
      </c>
      <c r="K46" s="355"/>
      <c r="L46" s="356"/>
      <c r="M46" s="356"/>
      <c r="N46" s="357"/>
      <c r="O46" s="347"/>
      <c r="P46" s="347"/>
      <c r="Q46" s="347"/>
    </row>
    <row r="47" spans="2:17" ht="3" customHeight="1">
      <c r="B47" s="32"/>
      <c r="C47" s="33"/>
      <c r="D47" s="34"/>
      <c r="E47" s="346"/>
      <c r="F47" s="33"/>
      <c r="G47" s="33"/>
      <c r="H47" s="33"/>
      <c r="I47" s="33"/>
      <c r="J47" s="34"/>
      <c r="K47" s="358"/>
      <c r="L47" s="359"/>
      <c r="M47" s="359"/>
      <c r="N47" s="360"/>
      <c r="O47" s="347"/>
      <c r="P47" s="347"/>
      <c r="Q47" s="347"/>
    </row>
    <row r="48" spans="2:17" ht="3" customHeight="1">
      <c r="B48" s="27"/>
      <c r="D48" s="28"/>
      <c r="E48" s="344" t="s">
        <v>64</v>
      </c>
      <c r="J48" s="29"/>
      <c r="K48" s="347"/>
      <c r="L48" s="347"/>
      <c r="M48" s="347"/>
      <c r="N48" s="347"/>
      <c r="O48" s="347"/>
      <c r="P48" s="347"/>
      <c r="Q48" s="347"/>
    </row>
    <row r="49" spans="2:17" ht="9" customHeight="1">
      <c r="B49" s="27"/>
      <c r="C49" s="30" t="s">
        <v>58</v>
      </c>
      <c r="D49" s="28"/>
      <c r="E49" s="345"/>
      <c r="G49" s="30"/>
      <c r="H49" s="19" t="s">
        <v>59</v>
      </c>
      <c r="I49" s="30"/>
      <c r="J49" s="31" t="s">
        <v>60</v>
      </c>
      <c r="K49" s="347"/>
      <c r="L49" s="347"/>
      <c r="M49" s="347"/>
      <c r="N49" s="347"/>
      <c r="O49" s="347"/>
      <c r="P49" s="347"/>
      <c r="Q49" s="347"/>
    </row>
    <row r="50" spans="2:17" ht="3" customHeight="1">
      <c r="B50" s="32"/>
      <c r="C50" s="33"/>
      <c r="D50" s="34"/>
      <c r="E50" s="346"/>
      <c r="F50" s="33"/>
      <c r="G50" s="33"/>
      <c r="H50" s="33"/>
      <c r="I50" s="33"/>
      <c r="J50" s="34"/>
      <c r="K50" s="347"/>
      <c r="L50" s="347"/>
      <c r="M50" s="347"/>
      <c r="N50" s="347"/>
      <c r="O50" s="347"/>
      <c r="P50" s="347"/>
      <c r="Q50" s="347"/>
    </row>
    <row r="51" spans="2:17" ht="3" customHeight="1">
      <c r="B51" s="27"/>
      <c r="D51" s="28"/>
      <c r="E51" s="344" t="s">
        <v>65</v>
      </c>
      <c r="J51" s="29"/>
      <c r="K51" s="352">
        <f>IF(C52="–","",wniosek!#REF!)</f>
      </c>
      <c r="L51" s="353"/>
      <c r="M51" s="353"/>
      <c r="N51" s="354"/>
      <c r="O51" s="347">
        <f>IF(C52="X","brak","")</f>
      </c>
      <c r="P51" s="347"/>
      <c r="Q51" s="347"/>
    </row>
    <row r="52" spans="2:17" ht="9" customHeight="1">
      <c r="B52" s="27"/>
      <c r="C52" s="18" t="str">
        <f>IF(OR(wniosek!G128=50000,wniosek!G128=100000,wniosek!G128=200000),"X","–")</f>
        <v>–</v>
      </c>
      <c r="D52" s="28"/>
      <c r="E52" s="345"/>
      <c r="G52" s="3">
        <f>IF(C52="–","",IF(wniosek!#REF!=L26,"X",""))</f>
      </c>
      <c r="H52" s="19" t="s">
        <v>59</v>
      </c>
      <c r="I52" s="3">
        <f>IF(C52="–","",IF(wniosek!#REF!=L26,"","X"))</f>
      </c>
      <c r="J52" s="31" t="s">
        <v>60</v>
      </c>
      <c r="K52" s="355"/>
      <c r="L52" s="356"/>
      <c r="M52" s="356"/>
      <c r="N52" s="357"/>
      <c r="O52" s="347"/>
      <c r="P52" s="347"/>
      <c r="Q52" s="347"/>
    </row>
    <row r="53" spans="2:17" ht="3" customHeight="1">
      <c r="B53" s="32"/>
      <c r="C53" s="33"/>
      <c r="D53" s="34"/>
      <c r="E53" s="346"/>
      <c r="F53" s="33"/>
      <c r="G53" s="33"/>
      <c r="H53" s="33"/>
      <c r="I53" s="33"/>
      <c r="J53" s="34"/>
      <c r="K53" s="358"/>
      <c r="L53" s="359"/>
      <c r="M53" s="359"/>
      <c r="N53" s="360"/>
      <c r="O53" s="347"/>
      <c r="P53" s="347"/>
      <c r="Q53" s="347"/>
    </row>
    <row r="54" spans="2:17" ht="3" customHeight="1">
      <c r="B54" s="27"/>
      <c r="D54" s="28"/>
      <c r="E54" s="344" t="s">
        <v>66</v>
      </c>
      <c r="J54" s="29"/>
      <c r="K54" s="352">
        <f>IF(C55="–","",wniosek!#REF!)</f>
      </c>
      <c r="L54" s="353"/>
      <c r="M54" s="353"/>
      <c r="N54" s="354"/>
      <c r="O54" s="347">
        <f>IF(C55="X","brak","")</f>
      </c>
      <c r="P54" s="347"/>
      <c r="Q54" s="347"/>
    </row>
    <row r="55" spans="2:17" ht="9" customHeight="1">
      <c r="B55" s="27"/>
      <c r="C55" s="18" t="str">
        <f>IF(OR(wniosek!G133=50000,wniosek!G133=100000,wniosek!G133=200000),"X","–")</f>
        <v>–</v>
      </c>
      <c r="D55" s="28"/>
      <c r="E55" s="345"/>
      <c r="G55" s="3">
        <f>IF(C55="–","",IF(wniosek!#REF!=L26,"X",""))</f>
      </c>
      <c r="H55" s="19" t="s">
        <v>59</v>
      </c>
      <c r="I55" s="3">
        <f>IF(C55="–","",IF(wniosek!#REF!=L26,"","X"))</f>
      </c>
      <c r="J55" s="31" t="s">
        <v>60</v>
      </c>
      <c r="K55" s="355"/>
      <c r="L55" s="356"/>
      <c r="M55" s="356"/>
      <c r="N55" s="357"/>
      <c r="O55" s="347"/>
      <c r="P55" s="347"/>
      <c r="Q55" s="347"/>
    </row>
    <row r="56" spans="2:17" ht="3" customHeight="1">
      <c r="B56" s="32"/>
      <c r="C56" s="33"/>
      <c r="D56" s="34"/>
      <c r="E56" s="346"/>
      <c r="F56" s="33"/>
      <c r="G56" s="33"/>
      <c r="H56" s="33"/>
      <c r="I56" s="33"/>
      <c r="J56" s="34"/>
      <c r="K56" s="358"/>
      <c r="L56" s="359"/>
      <c r="M56" s="359"/>
      <c r="N56" s="360"/>
      <c r="O56" s="347"/>
      <c r="P56" s="347"/>
      <c r="Q56" s="347"/>
    </row>
    <row r="57" spans="2:17" ht="3" customHeight="1">
      <c r="B57" s="27"/>
      <c r="D57" s="28"/>
      <c r="E57" s="344" t="s">
        <v>67</v>
      </c>
      <c r="J57" s="29"/>
      <c r="K57" s="347"/>
      <c r="L57" s="347"/>
      <c r="M57" s="347"/>
      <c r="N57" s="347"/>
      <c r="O57" s="347"/>
      <c r="P57" s="347"/>
      <c r="Q57" s="347"/>
    </row>
    <row r="58" spans="2:17" ht="9" customHeight="1">
      <c r="B58" s="27"/>
      <c r="C58" s="30" t="s">
        <v>58</v>
      </c>
      <c r="D58" s="28"/>
      <c r="E58" s="345"/>
      <c r="G58" s="30"/>
      <c r="H58" s="19" t="s">
        <v>59</v>
      </c>
      <c r="I58" s="30"/>
      <c r="J58" s="31" t="s">
        <v>60</v>
      </c>
      <c r="K58" s="347"/>
      <c r="L58" s="347"/>
      <c r="M58" s="347"/>
      <c r="N58" s="347"/>
      <c r="O58" s="347"/>
      <c r="P58" s="347"/>
      <c r="Q58" s="347"/>
    </row>
    <row r="59" spans="2:17" ht="3" customHeight="1">
      <c r="B59" s="32"/>
      <c r="C59" s="33"/>
      <c r="D59" s="34"/>
      <c r="E59" s="346"/>
      <c r="F59" s="33"/>
      <c r="G59" s="33"/>
      <c r="H59" s="33"/>
      <c r="I59" s="33"/>
      <c r="J59" s="34"/>
      <c r="K59" s="347"/>
      <c r="L59" s="347"/>
      <c r="M59" s="347"/>
      <c r="N59" s="347"/>
      <c r="O59" s="347"/>
      <c r="P59" s="347"/>
      <c r="Q59" s="347"/>
    </row>
    <row r="60" spans="2:17" ht="3" customHeight="1">
      <c r="B60" s="27"/>
      <c r="D60" s="28"/>
      <c r="E60" s="344" t="s">
        <v>68</v>
      </c>
      <c r="J60" s="29"/>
      <c r="K60" s="347"/>
      <c r="L60" s="347"/>
      <c r="M60" s="347"/>
      <c r="N60" s="347"/>
      <c r="O60" s="347"/>
      <c r="P60" s="347"/>
      <c r="Q60" s="347"/>
    </row>
    <row r="61" spans="2:17" ht="9" customHeight="1">
      <c r="B61" s="27"/>
      <c r="C61" s="30" t="s">
        <v>58</v>
      </c>
      <c r="D61" s="28"/>
      <c r="E61" s="345"/>
      <c r="G61" s="30"/>
      <c r="H61" s="19" t="s">
        <v>59</v>
      </c>
      <c r="I61" s="30"/>
      <c r="J61" s="31" t="s">
        <v>60</v>
      </c>
      <c r="K61" s="347"/>
      <c r="L61" s="347"/>
      <c r="M61" s="347"/>
      <c r="N61" s="347"/>
      <c r="O61" s="347"/>
      <c r="P61" s="347"/>
      <c r="Q61" s="347"/>
    </row>
    <row r="62" spans="2:17" ht="3" customHeight="1">
      <c r="B62" s="32"/>
      <c r="C62" s="33"/>
      <c r="D62" s="34"/>
      <c r="E62" s="346"/>
      <c r="F62" s="33"/>
      <c r="G62" s="33"/>
      <c r="H62" s="33"/>
      <c r="I62" s="33"/>
      <c r="J62" s="34"/>
      <c r="K62" s="347"/>
      <c r="L62" s="347"/>
      <c r="M62" s="347"/>
      <c r="N62" s="347"/>
      <c r="O62" s="347"/>
      <c r="P62" s="347"/>
      <c r="Q62" s="347"/>
    </row>
    <row r="63" spans="2:17" ht="3" customHeight="1">
      <c r="B63" s="27"/>
      <c r="D63" s="28"/>
      <c r="E63" s="344" t="s">
        <v>69</v>
      </c>
      <c r="J63" s="29"/>
      <c r="K63" s="347"/>
      <c r="L63" s="347"/>
      <c r="M63" s="347"/>
      <c r="N63" s="347"/>
      <c r="O63" s="347"/>
      <c r="P63" s="347"/>
      <c r="Q63" s="347"/>
    </row>
    <row r="64" spans="2:17" ht="9" customHeight="1">
      <c r="B64" s="27"/>
      <c r="C64" s="30" t="s">
        <v>58</v>
      </c>
      <c r="D64" s="28"/>
      <c r="E64" s="345"/>
      <c r="G64" s="30"/>
      <c r="H64" s="19" t="s">
        <v>59</v>
      </c>
      <c r="I64" s="30"/>
      <c r="J64" s="31" t="s">
        <v>60</v>
      </c>
      <c r="K64" s="347"/>
      <c r="L64" s="347"/>
      <c r="M64" s="347"/>
      <c r="N64" s="347"/>
      <c r="O64" s="347"/>
      <c r="P64" s="347"/>
      <c r="Q64" s="347"/>
    </row>
    <row r="65" spans="2:17" ht="3" customHeight="1">
      <c r="B65" s="32"/>
      <c r="C65" s="33"/>
      <c r="D65" s="34"/>
      <c r="E65" s="346"/>
      <c r="F65" s="33"/>
      <c r="G65" s="33"/>
      <c r="H65" s="33"/>
      <c r="I65" s="33"/>
      <c r="J65" s="34"/>
      <c r="K65" s="347"/>
      <c r="L65" s="347"/>
      <c r="M65" s="347"/>
      <c r="N65" s="347"/>
      <c r="O65" s="347"/>
      <c r="P65" s="347"/>
      <c r="Q65" s="347"/>
    </row>
    <row r="66" spans="2:17" ht="3" customHeight="1">
      <c r="B66" s="27"/>
      <c r="D66" s="28"/>
      <c r="E66" s="344" t="s">
        <v>70</v>
      </c>
      <c r="J66" s="29"/>
      <c r="K66" s="347"/>
      <c r="L66" s="347"/>
      <c r="M66" s="347"/>
      <c r="N66" s="347"/>
      <c r="O66" s="347"/>
      <c r="P66" s="347"/>
      <c r="Q66" s="347"/>
    </row>
    <row r="67" spans="2:17" ht="9" customHeight="1">
      <c r="B67" s="27"/>
      <c r="C67" s="30" t="s">
        <v>58</v>
      </c>
      <c r="D67" s="28"/>
      <c r="E67" s="345"/>
      <c r="G67" s="30"/>
      <c r="H67" s="19" t="s">
        <v>59</v>
      </c>
      <c r="I67" s="30"/>
      <c r="J67" s="31" t="s">
        <v>60</v>
      </c>
      <c r="K67" s="347"/>
      <c r="L67" s="347"/>
      <c r="M67" s="347"/>
      <c r="N67" s="347"/>
      <c r="O67" s="347"/>
      <c r="P67" s="347"/>
      <c r="Q67" s="347"/>
    </row>
    <row r="68" spans="2:17" ht="3" customHeight="1">
      <c r="B68" s="32"/>
      <c r="C68" s="33"/>
      <c r="D68" s="34"/>
      <c r="E68" s="346"/>
      <c r="F68" s="33"/>
      <c r="G68" s="33"/>
      <c r="H68" s="33"/>
      <c r="I68" s="33"/>
      <c r="J68" s="34"/>
      <c r="K68" s="347"/>
      <c r="L68" s="347"/>
      <c r="M68" s="347"/>
      <c r="N68" s="347"/>
      <c r="O68" s="347"/>
      <c r="P68" s="347"/>
      <c r="Q68" s="347"/>
    </row>
    <row r="69" spans="2:17" ht="3" customHeight="1">
      <c r="B69" s="27"/>
      <c r="D69" s="28"/>
      <c r="E69" s="344" t="s">
        <v>71</v>
      </c>
      <c r="J69" s="29"/>
      <c r="K69" s="347"/>
      <c r="L69" s="347"/>
      <c r="M69" s="347"/>
      <c r="N69" s="347"/>
      <c r="O69" s="347"/>
      <c r="P69" s="347"/>
      <c r="Q69" s="347"/>
    </row>
    <row r="70" spans="2:17" ht="9" customHeight="1">
      <c r="B70" s="27"/>
      <c r="C70" s="30" t="s">
        <v>58</v>
      </c>
      <c r="D70" s="28"/>
      <c r="E70" s="345"/>
      <c r="G70" s="30"/>
      <c r="H70" s="19" t="s">
        <v>59</v>
      </c>
      <c r="I70" s="30"/>
      <c r="J70" s="31" t="s">
        <v>60</v>
      </c>
      <c r="K70" s="347"/>
      <c r="L70" s="347"/>
      <c r="M70" s="347"/>
      <c r="N70" s="347"/>
      <c r="O70" s="347"/>
      <c r="P70" s="347"/>
      <c r="Q70" s="347"/>
    </row>
    <row r="71" spans="2:17" ht="3" customHeight="1">
      <c r="B71" s="32"/>
      <c r="C71" s="33"/>
      <c r="D71" s="34"/>
      <c r="E71" s="346"/>
      <c r="F71" s="33"/>
      <c r="G71" s="33"/>
      <c r="H71" s="33"/>
      <c r="I71" s="33"/>
      <c r="J71" s="34"/>
      <c r="K71" s="347"/>
      <c r="L71" s="347"/>
      <c r="M71" s="347"/>
      <c r="N71" s="347"/>
      <c r="O71" s="347"/>
      <c r="P71" s="347"/>
      <c r="Q71" s="347"/>
    </row>
    <row r="72" spans="2:17" ht="3" customHeight="1">
      <c r="B72" s="27"/>
      <c r="D72" s="28"/>
      <c r="E72" s="344" t="s">
        <v>72</v>
      </c>
      <c r="J72" s="29"/>
      <c r="K72" s="347"/>
      <c r="L72" s="347"/>
      <c r="M72" s="347"/>
      <c r="N72" s="347"/>
      <c r="O72" s="347"/>
      <c r="P72" s="347"/>
      <c r="Q72" s="347"/>
    </row>
    <row r="73" spans="2:17" ht="9" customHeight="1">
      <c r="B73" s="27"/>
      <c r="C73" s="30" t="s">
        <v>58</v>
      </c>
      <c r="D73" s="28"/>
      <c r="E73" s="345"/>
      <c r="G73" s="30"/>
      <c r="H73" s="19" t="s">
        <v>59</v>
      </c>
      <c r="I73" s="30"/>
      <c r="J73" s="31" t="s">
        <v>60</v>
      </c>
      <c r="K73" s="347"/>
      <c r="L73" s="347"/>
      <c r="M73" s="347"/>
      <c r="N73" s="347"/>
      <c r="O73" s="347"/>
      <c r="P73" s="347"/>
      <c r="Q73" s="347"/>
    </row>
    <row r="74" spans="2:17" ht="3" customHeight="1">
      <c r="B74" s="32"/>
      <c r="C74" s="33"/>
      <c r="D74" s="34"/>
      <c r="E74" s="346"/>
      <c r="F74" s="33"/>
      <c r="G74" s="33"/>
      <c r="H74" s="33"/>
      <c r="I74" s="33"/>
      <c r="J74" s="34"/>
      <c r="K74" s="347"/>
      <c r="L74" s="347"/>
      <c r="M74" s="347"/>
      <c r="N74" s="347"/>
      <c r="O74" s="347"/>
      <c r="P74" s="347"/>
      <c r="Q74" s="347"/>
    </row>
    <row r="75" spans="2:17" ht="3" customHeight="1">
      <c r="B75" s="27"/>
      <c r="D75" s="28"/>
      <c r="E75" s="344" t="s">
        <v>73</v>
      </c>
      <c r="J75" s="29"/>
      <c r="K75" s="347"/>
      <c r="L75" s="347"/>
      <c r="M75" s="347"/>
      <c r="N75" s="347"/>
      <c r="O75" s="347"/>
      <c r="P75" s="347"/>
      <c r="Q75" s="347"/>
    </row>
    <row r="76" spans="2:17" ht="9" customHeight="1">
      <c r="B76" s="27"/>
      <c r="C76" s="30" t="s">
        <v>58</v>
      </c>
      <c r="D76" s="28"/>
      <c r="E76" s="345"/>
      <c r="G76" s="30"/>
      <c r="H76" s="19" t="s">
        <v>59</v>
      </c>
      <c r="I76" s="30"/>
      <c r="J76" s="31" t="s">
        <v>60</v>
      </c>
      <c r="K76" s="347"/>
      <c r="L76" s="347"/>
      <c r="M76" s="347"/>
      <c r="N76" s="347"/>
      <c r="O76" s="347"/>
      <c r="P76" s="347"/>
      <c r="Q76" s="347"/>
    </row>
    <row r="77" spans="2:17" ht="3" customHeight="1">
      <c r="B77" s="32"/>
      <c r="C77" s="33"/>
      <c r="D77" s="34"/>
      <c r="E77" s="346"/>
      <c r="F77" s="33"/>
      <c r="G77" s="33"/>
      <c r="H77" s="33"/>
      <c r="I77" s="33"/>
      <c r="J77" s="34"/>
      <c r="K77" s="347"/>
      <c r="L77" s="347"/>
      <c r="M77" s="347"/>
      <c r="N77" s="347"/>
      <c r="O77" s="347"/>
      <c r="P77" s="347"/>
      <c r="Q77" s="347"/>
    </row>
    <row r="78" spans="2:17" ht="3" customHeight="1">
      <c r="B78" s="27"/>
      <c r="D78" s="28"/>
      <c r="E78" s="344" t="s">
        <v>74</v>
      </c>
      <c r="J78" s="29"/>
      <c r="K78" s="347"/>
      <c r="L78" s="347"/>
      <c r="M78" s="347"/>
      <c r="N78" s="347"/>
      <c r="O78" s="347"/>
      <c r="P78" s="347"/>
      <c r="Q78" s="347"/>
    </row>
    <row r="79" spans="2:17" ht="9" customHeight="1">
      <c r="B79" s="27"/>
      <c r="C79" s="30" t="s">
        <v>58</v>
      </c>
      <c r="D79" s="28"/>
      <c r="E79" s="345"/>
      <c r="G79" s="30"/>
      <c r="H79" s="19" t="s">
        <v>59</v>
      </c>
      <c r="I79" s="30"/>
      <c r="J79" s="31" t="s">
        <v>60</v>
      </c>
      <c r="K79" s="347"/>
      <c r="L79" s="347"/>
      <c r="M79" s="347"/>
      <c r="N79" s="347"/>
      <c r="O79" s="347"/>
      <c r="P79" s="347"/>
      <c r="Q79" s="347"/>
    </row>
    <row r="80" spans="2:17" ht="3" customHeight="1">
      <c r="B80" s="32"/>
      <c r="C80" s="33"/>
      <c r="D80" s="34"/>
      <c r="E80" s="346"/>
      <c r="F80" s="33"/>
      <c r="G80" s="33"/>
      <c r="H80" s="33"/>
      <c r="I80" s="33"/>
      <c r="J80" s="34"/>
      <c r="K80" s="347"/>
      <c r="L80" s="347"/>
      <c r="M80" s="347"/>
      <c r="N80" s="347"/>
      <c r="O80" s="347"/>
      <c r="P80" s="347"/>
      <c r="Q80" s="347"/>
    </row>
    <row r="81" spans="2:17" ht="3" customHeight="1">
      <c r="B81" s="27"/>
      <c r="D81" s="28"/>
      <c r="E81" s="344" t="s">
        <v>75</v>
      </c>
      <c r="J81" s="29"/>
      <c r="K81" s="347"/>
      <c r="L81" s="347"/>
      <c r="M81" s="347"/>
      <c r="N81" s="347"/>
      <c r="O81" s="347"/>
      <c r="P81" s="347"/>
      <c r="Q81" s="347"/>
    </row>
    <row r="82" spans="2:17" ht="9" customHeight="1">
      <c r="B82" s="27"/>
      <c r="C82" s="30" t="s">
        <v>58</v>
      </c>
      <c r="D82" s="28"/>
      <c r="E82" s="345"/>
      <c r="G82" s="30"/>
      <c r="H82" s="19" t="s">
        <v>59</v>
      </c>
      <c r="I82" s="30"/>
      <c r="J82" s="31" t="s">
        <v>60</v>
      </c>
      <c r="K82" s="347"/>
      <c r="L82" s="347"/>
      <c r="M82" s="347"/>
      <c r="N82" s="347"/>
      <c r="O82" s="347"/>
      <c r="P82" s="347"/>
      <c r="Q82" s="347"/>
    </row>
    <row r="83" spans="2:17" ht="3" customHeight="1">
      <c r="B83" s="32"/>
      <c r="C83" s="33"/>
      <c r="D83" s="34"/>
      <c r="E83" s="346"/>
      <c r="F83" s="33"/>
      <c r="G83" s="33"/>
      <c r="H83" s="33"/>
      <c r="I83" s="33"/>
      <c r="J83" s="34"/>
      <c r="K83" s="347"/>
      <c r="L83" s="347"/>
      <c r="M83" s="347"/>
      <c r="N83" s="347"/>
      <c r="O83" s="347"/>
      <c r="P83" s="347"/>
      <c r="Q83" s="347"/>
    </row>
    <row r="84" spans="2:17" ht="3" customHeight="1">
      <c r="B84" s="27"/>
      <c r="D84" s="28"/>
      <c r="E84" s="344" t="s">
        <v>76</v>
      </c>
      <c r="J84" s="29"/>
      <c r="K84" s="347"/>
      <c r="L84" s="347"/>
      <c r="M84" s="347"/>
      <c r="N84" s="347"/>
      <c r="O84" s="347"/>
      <c r="P84" s="347"/>
      <c r="Q84" s="347"/>
    </row>
    <row r="85" spans="2:17" ht="9" customHeight="1">
      <c r="B85" s="27"/>
      <c r="C85" s="30" t="s">
        <v>58</v>
      </c>
      <c r="D85" s="28"/>
      <c r="E85" s="345"/>
      <c r="G85" s="30"/>
      <c r="H85" s="19" t="s">
        <v>59</v>
      </c>
      <c r="I85" s="30"/>
      <c r="J85" s="31" t="s">
        <v>60</v>
      </c>
      <c r="K85" s="347"/>
      <c r="L85" s="347"/>
      <c r="M85" s="347"/>
      <c r="N85" s="347"/>
      <c r="O85" s="347"/>
      <c r="P85" s="347"/>
      <c r="Q85" s="347"/>
    </row>
    <row r="86" spans="2:17" ht="3" customHeight="1">
      <c r="B86" s="32"/>
      <c r="C86" s="33"/>
      <c r="D86" s="34"/>
      <c r="E86" s="346"/>
      <c r="F86" s="33"/>
      <c r="G86" s="33"/>
      <c r="H86" s="33"/>
      <c r="I86" s="33"/>
      <c r="J86" s="34"/>
      <c r="K86" s="347"/>
      <c r="L86" s="347"/>
      <c r="M86" s="347"/>
      <c r="N86" s="347"/>
      <c r="O86" s="347"/>
      <c r="P86" s="347"/>
      <c r="Q86" s="347"/>
    </row>
    <row r="87" spans="2:17" ht="9.75" customHeight="1">
      <c r="B87" s="339" t="s">
        <v>77</v>
      </c>
      <c r="C87" s="339"/>
      <c r="D87" s="339"/>
      <c r="E87" s="339"/>
      <c r="F87" s="339"/>
      <c r="G87" s="339"/>
      <c r="H87" s="339"/>
      <c r="I87" s="339"/>
      <c r="J87" s="339"/>
      <c r="K87" s="339"/>
      <c r="L87" s="339"/>
      <c r="M87" s="339"/>
      <c r="N87" s="339"/>
      <c r="O87" s="339"/>
      <c r="P87" s="339"/>
      <c r="Q87" s="339"/>
    </row>
    <row r="88" ht="7.5" customHeight="1"/>
    <row r="89" ht="7.5" customHeight="1"/>
    <row r="90" spans="1:17" ht="40.5" customHeight="1">
      <c r="A90" s="15"/>
      <c r="B90" s="351" t="s">
        <v>147</v>
      </c>
      <c r="C90" s="351"/>
      <c r="D90" s="351"/>
      <c r="E90" s="351"/>
      <c r="F90" s="351"/>
      <c r="G90" s="351"/>
      <c r="H90" s="351"/>
      <c r="I90" s="351"/>
      <c r="J90" s="351"/>
      <c r="K90" s="351"/>
      <c r="L90" s="351"/>
      <c r="M90" s="351"/>
      <c r="N90" s="351"/>
      <c r="O90" s="351"/>
      <c r="P90" s="351"/>
      <c r="Q90" s="351"/>
    </row>
    <row r="91" spans="1:18" ht="7.5" customHeight="1">
      <c r="A91" s="15"/>
      <c r="B91" s="8"/>
      <c r="C91" s="8"/>
      <c r="D91" s="8"/>
      <c r="E91" s="8"/>
      <c r="F91" s="8"/>
      <c r="G91" s="8"/>
      <c r="H91" s="8"/>
      <c r="I91" s="8"/>
      <c r="J91" s="7"/>
      <c r="K91" s="11"/>
      <c r="L91" s="11"/>
      <c r="M91" s="11"/>
      <c r="N91" s="11"/>
      <c r="O91" s="11"/>
      <c r="P91" s="11"/>
      <c r="Q91" s="51"/>
      <c r="R91" s="11"/>
    </row>
    <row r="92" spans="2:17" ht="12.75">
      <c r="B92" s="349" t="s">
        <v>78</v>
      </c>
      <c r="C92" s="349"/>
      <c r="D92" s="349"/>
      <c r="E92" s="349"/>
      <c r="F92" s="349"/>
      <c r="G92" s="349"/>
      <c r="H92" s="349"/>
      <c r="I92" s="349"/>
      <c r="J92" s="349"/>
      <c r="K92" s="349"/>
      <c r="L92" s="349"/>
      <c r="M92" s="349"/>
      <c r="N92" s="349"/>
      <c r="O92" s="349"/>
      <c r="P92" s="349"/>
      <c r="Q92" s="349"/>
    </row>
    <row r="93" spans="1:17" s="23" customFormat="1" ht="30.75" customHeight="1">
      <c r="A93" s="21"/>
      <c r="B93" s="350"/>
      <c r="C93" s="350"/>
      <c r="D93" s="350"/>
      <c r="E93" s="22" t="s">
        <v>53</v>
      </c>
      <c r="F93" s="350" t="s">
        <v>54</v>
      </c>
      <c r="G93" s="350"/>
      <c r="H93" s="350"/>
      <c r="I93" s="350"/>
      <c r="J93" s="350"/>
      <c r="K93" s="350" t="s">
        <v>55</v>
      </c>
      <c r="L93" s="350"/>
      <c r="M93" s="350"/>
      <c r="N93" s="350"/>
      <c r="O93" s="350" t="s">
        <v>56</v>
      </c>
      <c r="P93" s="350"/>
      <c r="Q93" s="350"/>
    </row>
    <row r="94" spans="1:17" s="26" customFormat="1" ht="9.75" customHeight="1">
      <c r="A94" s="24"/>
      <c r="B94" s="343">
        <v>1</v>
      </c>
      <c r="C94" s="343"/>
      <c r="D94" s="343"/>
      <c r="E94" s="25">
        <v>2</v>
      </c>
      <c r="F94" s="343">
        <v>3</v>
      </c>
      <c r="G94" s="343"/>
      <c r="H94" s="343"/>
      <c r="I94" s="343"/>
      <c r="J94" s="343"/>
      <c r="K94" s="343">
        <v>4</v>
      </c>
      <c r="L94" s="343"/>
      <c r="M94" s="343"/>
      <c r="N94" s="343"/>
      <c r="O94" s="343">
        <v>5</v>
      </c>
      <c r="P94" s="343"/>
      <c r="Q94" s="343"/>
    </row>
    <row r="95" spans="2:17" ht="3" customHeight="1">
      <c r="B95" s="27"/>
      <c r="D95" s="28"/>
      <c r="E95" s="344" t="s">
        <v>79</v>
      </c>
      <c r="J95" s="29"/>
      <c r="K95" s="347"/>
      <c r="L95" s="347"/>
      <c r="M95" s="347"/>
      <c r="N95" s="347"/>
      <c r="O95" s="347"/>
      <c r="P95" s="347"/>
      <c r="Q95" s="347"/>
    </row>
    <row r="96" spans="2:17" ht="9" customHeight="1">
      <c r="B96" s="27"/>
      <c r="C96" s="30" t="s">
        <v>58</v>
      </c>
      <c r="D96" s="28"/>
      <c r="E96" s="345"/>
      <c r="G96" s="30"/>
      <c r="H96" s="19" t="s">
        <v>59</v>
      </c>
      <c r="I96" s="30"/>
      <c r="J96" s="31" t="s">
        <v>60</v>
      </c>
      <c r="K96" s="347"/>
      <c r="L96" s="347"/>
      <c r="M96" s="347"/>
      <c r="N96" s="347"/>
      <c r="O96" s="347"/>
      <c r="P96" s="347"/>
      <c r="Q96" s="347"/>
    </row>
    <row r="97" spans="2:17" ht="3" customHeight="1">
      <c r="B97" s="32"/>
      <c r="C97" s="33"/>
      <c r="D97" s="34"/>
      <c r="E97" s="346"/>
      <c r="F97" s="33"/>
      <c r="G97" s="33"/>
      <c r="H97" s="33"/>
      <c r="I97" s="33"/>
      <c r="J97" s="34"/>
      <c r="K97" s="347"/>
      <c r="L97" s="347"/>
      <c r="M97" s="347"/>
      <c r="N97" s="347"/>
      <c r="O97" s="347"/>
      <c r="P97" s="347"/>
      <c r="Q97" s="347"/>
    </row>
    <row r="98" spans="2:17" ht="3" customHeight="1">
      <c r="B98" s="27"/>
      <c r="D98" s="28"/>
      <c r="E98" s="344" t="s">
        <v>57</v>
      </c>
      <c r="J98" s="29"/>
      <c r="K98" s="347"/>
      <c r="L98" s="347"/>
      <c r="M98" s="347"/>
      <c r="N98" s="347"/>
      <c r="O98" s="347"/>
      <c r="P98" s="347"/>
      <c r="Q98" s="347"/>
    </row>
    <row r="99" spans="2:17" ht="9" customHeight="1">
      <c r="B99" s="27"/>
      <c r="C99" s="30" t="s">
        <v>58</v>
      </c>
      <c r="D99" s="28"/>
      <c r="E99" s="345"/>
      <c r="G99" s="30"/>
      <c r="H99" s="19" t="s">
        <v>59</v>
      </c>
      <c r="I99" s="30"/>
      <c r="J99" s="31" t="s">
        <v>60</v>
      </c>
      <c r="K99" s="347"/>
      <c r="L99" s="347"/>
      <c r="M99" s="347"/>
      <c r="N99" s="347"/>
      <c r="O99" s="347"/>
      <c r="P99" s="347"/>
      <c r="Q99" s="347"/>
    </row>
    <row r="100" spans="2:17" ht="3" customHeight="1">
      <c r="B100" s="32"/>
      <c r="C100" s="33"/>
      <c r="D100" s="34"/>
      <c r="E100" s="346"/>
      <c r="F100" s="33"/>
      <c r="G100" s="33"/>
      <c r="H100" s="33"/>
      <c r="I100" s="33"/>
      <c r="J100" s="34"/>
      <c r="K100" s="347"/>
      <c r="L100" s="347"/>
      <c r="M100" s="347"/>
      <c r="N100" s="347"/>
      <c r="O100" s="347"/>
      <c r="P100" s="347"/>
      <c r="Q100" s="347"/>
    </row>
    <row r="101" spans="2:17" ht="3" customHeight="1">
      <c r="B101" s="27"/>
      <c r="D101" s="28"/>
      <c r="E101" s="344" t="s">
        <v>61</v>
      </c>
      <c r="J101" s="29"/>
      <c r="K101" s="347"/>
      <c r="L101" s="347"/>
      <c r="M101" s="347"/>
      <c r="N101" s="347"/>
      <c r="O101" s="347"/>
      <c r="P101" s="347"/>
      <c r="Q101" s="347"/>
    </row>
    <row r="102" spans="2:17" ht="9" customHeight="1">
      <c r="B102" s="27"/>
      <c r="C102" s="30" t="s">
        <v>58</v>
      </c>
      <c r="D102" s="28"/>
      <c r="E102" s="345"/>
      <c r="G102" s="30"/>
      <c r="H102" s="19" t="s">
        <v>59</v>
      </c>
      <c r="I102" s="30"/>
      <c r="J102" s="31" t="s">
        <v>60</v>
      </c>
      <c r="K102" s="347"/>
      <c r="L102" s="347"/>
      <c r="M102" s="347"/>
      <c r="N102" s="347"/>
      <c r="O102" s="347"/>
      <c r="P102" s="347"/>
      <c r="Q102" s="347"/>
    </row>
    <row r="103" spans="2:17" ht="3" customHeight="1">
      <c r="B103" s="32"/>
      <c r="C103" s="33"/>
      <c r="D103" s="34"/>
      <c r="E103" s="346"/>
      <c r="F103" s="33"/>
      <c r="G103" s="33"/>
      <c r="H103" s="33"/>
      <c r="I103" s="33"/>
      <c r="J103" s="34"/>
      <c r="K103" s="347"/>
      <c r="L103" s="347"/>
      <c r="M103" s="347"/>
      <c r="N103" s="347"/>
      <c r="O103" s="347"/>
      <c r="P103" s="347"/>
      <c r="Q103" s="347"/>
    </row>
    <row r="104" spans="2:17" ht="3" customHeight="1">
      <c r="B104" s="27"/>
      <c r="D104" s="28"/>
      <c r="E104" s="344" t="s">
        <v>62</v>
      </c>
      <c r="J104" s="29"/>
      <c r="K104" s="348"/>
      <c r="L104" s="348"/>
      <c r="M104" s="348"/>
      <c r="N104" s="348"/>
      <c r="O104" s="347"/>
      <c r="P104" s="347"/>
      <c r="Q104" s="347"/>
    </row>
    <row r="105" spans="2:17" ht="9" customHeight="1">
      <c r="B105" s="27"/>
      <c r="C105" s="9" t="s">
        <v>58</v>
      </c>
      <c r="D105" s="28"/>
      <c r="E105" s="345"/>
      <c r="G105" s="30"/>
      <c r="H105" s="19" t="s">
        <v>59</v>
      </c>
      <c r="I105" s="30"/>
      <c r="J105" s="31" t="s">
        <v>60</v>
      </c>
      <c r="K105" s="348"/>
      <c r="L105" s="348"/>
      <c r="M105" s="348"/>
      <c r="N105" s="348"/>
      <c r="O105" s="347"/>
      <c r="P105" s="347"/>
      <c r="Q105" s="347"/>
    </row>
    <row r="106" spans="2:17" ht="3" customHeight="1">
      <c r="B106" s="32"/>
      <c r="C106" s="33"/>
      <c r="D106" s="34"/>
      <c r="E106" s="346"/>
      <c r="F106" s="33"/>
      <c r="G106" s="33"/>
      <c r="H106" s="33"/>
      <c r="I106" s="33"/>
      <c r="J106" s="34"/>
      <c r="K106" s="348"/>
      <c r="L106" s="348"/>
      <c r="M106" s="348"/>
      <c r="N106" s="348"/>
      <c r="O106" s="347"/>
      <c r="P106" s="347"/>
      <c r="Q106" s="347"/>
    </row>
    <row r="107" spans="2:17" ht="3" customHeight="1">
      <c r="B107" s="27"/>
      <c r="D107" s="28"/>
      <c r="E107" s="344" t="s">
        <v>80</v>
      </c>
      <c r="J107" s="29"/>
      <c r="K107" s="348"/>
      <c r="L107" s="348"/>
      <c r="M107" s="348"/>
      <c r="N107" s="348"/>
      <c r="O107" s="347"/>
      <c r="P107" s="347"/>
      <c r="Q107" s="347"/>
    </row>
    <row r="108" spans="2:17" ht="9" customHeight="1">
      <c r="B108" s="27"/>
      <c r="C108" s="30" t="s">
        <v>58</v>
      </c>
      <c r="D108" s="28"/>
      <c r="E108" s="345"/>
      <c r="G108" s="30"/>
      <c r="H108" s="19" t="s">
        <v>59</v>
      </c>
      <c r="I108" s="30"/>
      <c r="J108" s="31" t="s">
        <v>60</v>
      </c>
      <c r="K108" s="348"/>
      <c r="L108" s="348"/>
      <c r="M108" s="348"/>
      <c r="N108" s="348"/>
      <c r="O108" s="347"/>
      <c r="P108" s="347"/>
      <c r="Q108" s="347"/>
    </row>
    <row r="109" spans="2:17" ht="3" customHeight="1">
      <c r="B109" s="32"/>
      <c r="C109" s="33"/>
      <c r="D109" s="34"/>
      <c r="E109" s="346"/>
      <c r="F109" s="33"/>
      <c r="G109" s="33"/>
      <c r="H109" s="33"/>
      <c r="I109" s="33"/>
      <c r="J109" s="34"/>
      <c r="K109" s="348"/>
      <c r="L109" s="348"/>
      <c r="M109" s="348"/>
      <c r="N109" s="348"/>
      <c r="O109" s="347"/>
      <c r="P109" s="347"/>
      <c r="Q109" s="347"/>
    </row>
    <row r="110" spans="2:17" ht="3" customHeight="1">
      <c r="B110" s="27"/>
      <c r="D110" s="28"/>
      <c r="E110" s="344" t="s">
        <v>81</v>
      </c>
      <c r="J110" s="29"/>
      <c r="K110" s="348"/>
      <c r="L110" s="348"/>
      <c r="M110" s="348"/>
      <c r="N110" s="348"/>
      <c r="O110" s="347"/>
      <c r="P110" s="347"/>
      <c r="Q110" s="347"/>
    </row>
    <row r="111" spans="2:17" ht="9" customHeight="1">
      <c r="B111" s="27"/>
      <c r="C111" s="9" t="s">
        <v>58</v>
      </c>
      <c r="D111" s="28"/>
      <c r="E111" s="345"/>
      <c r="G111" s="30"/>
      <c r="H111" s="19" t="s">
        <v>59</v>
      </c>
      <c r="I111" s="30"/>
      <c r="J111" s="31" t="s">
        <v>60</v>
      </c>
      <c r="K111" s="348"/>
      <c r="L111" s="348"/>
      <c r="M111" s="348"/>
      <c r="N111" s="348"/>
      <c r="O111" s="347"/>
      <c r="P111" s="347"/>
      <c r="Q111" s="347"/>
    </row>
    <row r="112" spans="2:17" ht="3" customHeight="1">
      <c r="B112" s="32"/>
      <c r="C112" s="35"/>
      <c r="D112" s="34"/>
      <c r="E112" s="346"/>
      <c r="F112" s="33"/>
      <c r="G112" s="33"/>
      <c r="H112" s="33"/>
      <c r="I112" s="33"/>
      <c r="J112" s="34"/>
      <c r="K112" s="348"/>
      <c r="L112" s="348"/>
      <c r="M112" s="348"/>
      <c r="N112" s="348"/>
      <c r="O112" s="347"/>
      <c r="P112" s="347"/>
      <c r="Q112" s="347"/>
    </row>
    <row r="113" spans="2:17" ht="3" customHeight="1">
      <c r="B113" s="27"/>
      <c r="C113" s="36"/>
      <c r="D113" s="28"/>
      <c r="E113" s="344" t="s">
        <v>82</v>
      </c>
      <c r="J113" s="29"/>
      <c r="K113" s="348"/>
      <c r="L113" s="348"/>
      <c r="M113" s="348"/>
      <c r="N113" s="348"/>
      <c r="O113" s="347"/>
      <c r="P113" s="347"/>
      <c r="Q113" s="347"/>
    </row>
    <row r="114" spans="2:17" ht="9" customHeight="1">
      <c r="B114" s="27"/>
      <c r="C114" s="9" t="s">
        <v>58</v>
      </c>
      <c r="D114" s="28"/>
      <c r="E114" s="345"/>
      <c r="G114" s="30"/>
      <c r="H114" s="19" t="s">
        <v>59</v>
      </c>
      <c r="I114" s="30"/>
      <c r="J114" s="31" t="s">
        <v>60</v>
      </c>
      <c r="K114" s="348"/>
      <c r="L114" s="348"/>
      <c r="M114" s="348"/>
      <c r="N114" s="348"/>
      <c r="O114" s="347"/>
      <c r="P114" s="347"/>
      <c r="Q114" s="347"/>
    </row>
    <row r="115" spans="2:17" ht="3" customHeight="1">
      <c r="B115" s="32"/>
      <c r="C115" s="33"/>
      <c r="D115" s="34"/>
      <c r="E115" s="346"/>
      <c r="F115" s="33"/>
      <c r="G115" s="33"/>
      <c r="H115" s="33"/>
      <c r="I115" s="33"/>
      <c r="J115" s="34"/>
      <c r="K115" s="348"/>
      <c r="L115" s="348"/>
      <c r="M115" s="348"/>
      <c r="N115" s="348"/>
      <c r="O115" s="347"/>
      <c r="P115" s="347"/>
      <c r="Q115" s="347"/>
    </row>
    <row r="116" spans="2:17" ht="9.75" customHeight="1">
      <c r="B116" s="339" t="s">
        <v>77</v>
      </c>
      <c r="C116" s="339"/>
      <c r="D116" s="339"/>
      <c r="E116" s="339"/>
      <c r="F116" s="339"/>
      <c r="G116" s="339"/>
      <c r="H116" s="339"/>
      <c r="I116" s="339"/>
      <c r="J116" s="339"/>
      <c r="K116" s="339"/>
      <c r="L116" s="339"/>
      <c r="M116" s="339"/>
      <c r="N116" s="339"/>
      <c r="O116" s="339"/>
      <c r="P116" s="339"/>
      <c r="Q116" s="339"/>
    </row>
    <row r="117" ht="7.5" customHeight="1"/>
    <row r="118" spans="2:17" ht="12.75">
      <c r="B118" s="349" t="s">
        <v>178</v>
      </c>
      <c r="C118" s="349"/>
      <c r="D118" s="349"/>
      <c r="E118" s="349"/>
      <c r="F118" s="349"/>
      <c r="G118" s="349"/>
      <c r="H118" s="349"/>
      <c r="I118" s="349"/>
      <c r="J118" s="349"/>
      <c r="K118" s="349"/>
      <c r="L118" s="349"/>
      <c r="M118" s="349"/>
      <c r="N118" s="349"/>
      <c r="O118" s="349"/>
      <c r="P118" s="349"/>
      <c r="Q118" s="349"/>
    </row>
    <row r="119" spans="1:17" s="23" customFormat="1" ht="30.75" customHeight="1">
      <c r="A119" s="21"/>
      <c r="B119" s="350"/>
      <c r="C119" s="350"/>
      <c r="D119" s="350"/>
      <c r="E119" s="66" t="s">
        <v>53</v>
      </c>
      <c r="F119" s="350" t="s">
        <v>54</v>
      </c>
      <c r="G119" s="350"/>
      <c r="H119" s="350"/>
      <c r="I119" s="350"/>
      <c r="J119" s="350"/>
      <c r="K119" s="350" t="s">
        <v>55</v>
      </c>
      <c r="L119" s="350"/>
      <c r="M119" s="350"/>
      <c r="N119" s="350"/>
      <c r="O119" s="350" t="s">
        <v>56</v>
      </c>
      <c r="P119" s="350"/>
      <c r="Q119" s="350"/>
    </row>
    <row r="120" spans="1:17" s="26" customFormat="1" ht="9.75" customHeight="1">
      <c r="A120" s="24"/>
      <c r="B120" s="343">
        <v>1</v>
      </c>
      <c r="C120" s="343"/>
      <c r="D120" s="343"/>
      <c r="E120" s="67">
        <v>2</v>
      </c>
      <c r="F120" s="343">
        <v>3</v>
      </c>
      <c r="G120" s="343"/>
      <c r="H120" s="343"/>
      <c r="I120" s="343"/>
      <c r="J120" s="343"/>
      <c r="K120" s="343">
        <v>4</v>
      </c>
      <c r="L120" s="343"/>
      <c r="M120" s="343"/>
      <c r="N120" s="343"/>
      <c r="O120" s="343">
        <v>5</v>
      </c>
      <c r="P120" s="343"/>
      <c r="Q120" s="343"/>
    </row>
    <row r="121" spans="2:17" ht="3" customHeight="1">
      <c r="B121" s="27"/>
      <c r="D121" s="28"/>
      <c r="E121" s="344" t="s">
        <v>174</v>
      </c>
      <c r="J121" s="29"/>
      <c r="K121" s="347">
        <f>IF(C122="–","",wniosek!#REF!)</f>
      </c>
      <c r="L121" s="347"/>
      <c r="M121" s="347"/>
      <c r="N121" s="347"/>
      <c r="O121" s="347">
        <f>IF(C122="X","brak","")</f>
      </c>
      <c r="P121" s="347"/>
      <c r="Q121" s="347"/>
    </row>
    <row r="122" spans="2:17" ht="9" customHeight="1">
      <c r="B122" s="27"/>
      <c r="C122" s="68" t="str">
        <f>IF(OR(wniosek!G138=50000,wniosek!G138=100000,wniosek!G138=200000),"X","–")</f>
        <v>–</v>
      </c>
      <c r="D122" s="28"/>
      <c r="E122" s="345"/>
      <c r="G122" s="3">
        <f>IF(C122="–","",IF(wniosek!#REF!=L26,"X",""))</f>
      </c>
      <c r="H122" s="64" t="s">
        <v>59</v>
      </c>
      <c r="I122" s="3">
        <f>IF(C122="–","",IF(wniosek!#REF!=L26,"","X"))</f>
      </c>
      <c r="J122" s="65" t="s">
        <v>60</v>
      </c>
      <c r="K122" s="347"/>
      <c r="L122" s="347"/>
      <c r="M122" s="347"/>
      <c r="N122" s="347"/>
      <c r="O122" s="347"/>
      <c r="P122" s="347"/>
      <c r="Q122" s="347"/>
    </row>
    <row r="123" spans="2:17" ht="3" customHeight="1">
      <c r="B123" s="32"/>
      <c r="C123" s="33"/>
      <c r="D123" s="34"/>
      <c r="E123" s="346"/>
      <c r="F123" s="33"/>
      <c r="G123" s="33"/>
      <c r="H123" s="33"/>
      <c r="I123" s="33"/>
      <c r="J123" s="34"/>
      <c r="K123" s="347"/>
      <c r="L123" s="347"/>
      <c r="M123" s="347"/>
      <c r="N123" s="347"/>
      <c r="O123" s="347"/>
      <c r="P123" s="347"/>
      <c r="Q123" s="347"/>
    </row>
    <row r="124" ht="7.5" customHeight="1"/>
    <row r="125" spans="2:11" ht="14.25" customHeight="1">
      <c r="B125" s="336" t="s">
        <v>83</v>
      </c>
      <c r="C125" s="336"/>
      <c r="D125" s="336"/>
      <c r="E125" s="336"/>
      <c r="F125" s="37"/>
      <c r="G125" s="340">
        <f>wniosek!I168</f>
        <v>0</v>
      </c>
      <c r="H125" s="341"/>
      <c r="I125" s="341"/>
      <c r="J125" s="342"/>
      <c r="K125" s="20" t="s">
        <v>84</v>
      </c>
    </row>
    <row r="126" ht="7.5" customHeight="1"/>
    <row r="127" spans="2:17" ht="14.25" customHeight="1">
      <c r="B127" s="336" t="s">
        <v>94</v>
      </c>
      <c r="C127" s="336"/>
      <c r="D127" s="336"/>
      <c r="E127" s="336"/>
      <c r="F127" s="336"/>
      <c r="G127" s="336"/>
      <c r="H127" s="336"/>
      <c r="J127" s="337">
        <f>G125</f>
        <v>0</v>
      </c>
      <c r="K127" s="337"/>
      <c r="M127" s="328" t="s">
        <v>95</v>
      </c>
      <c r="N127" s="328"/>
      <c r="O127" s="328"/>
      <c r="P127" s="328"/>
      <c r="Q127" s="328"/>
    </row>
    <row r="128" spans="2:17" ht="14.25" customHeight="1">
      <c r="B128" s="328" t="s">
        <v>180</v>
      </c>
      <c r="C128" s="328"/>
      <c r="D128" s="328"/>
      <c r="E128" s="328"/>
      <c r="F128" s="328"/>
      <c r="G128" s="328"/>
      <c r="H128" s="328"/>
      <c r="I128" s="328"/>
      <c r="J128" s="328"/>
      <c r="K128" s="328"/>
      <c r="L128" s="328"/>
      <c r="M128" s="328"/>
      <c r="N128" s="338"/>
      <c r="O128" s="338"/>
      <c r="P128" s="338"/>
      <c r="Q128" s="338"/>
    </row>
    <row r="129" ht="4.5" customHeight="1"/>
    <row r="130" spans="2:17" ht="14.25" customHeight="1">
      <c r="B130" s="328" t="s">
        <v>96</v>
      </c>
      <c r="C130" s="328"/>
      <c r="D130" s="328"/>
      <c r="E130" s="63">
        <f>J127</f>
        <v>0</v>
      </c>
      <c r="F130" s="329" t="s">
        <v>97</v>
      </c>
      <c r="G130" s="330"/>
      <c r="H130" s="330"/>
      <c r="I130" s="331"/>
      <c r="J130" s="334"/>
      <c r="K130" s="335"/>
      <c r="M130" s="19" t="s">
        <v>98</v>
      </c>
      <c r="N130" s="71" t="s">
        <v>58</v>
      </c>
      <c r="O130" s="329" t="s">
        <v>97</v>
      </c>
      <c r="P130" s="331"/>
      <c r="Q130" s="30"/>
    </row>
    <row r="131" ht="4.5" customHeight="1">
      <c r="E131" s="40"/>
    </row>
    <row r="132" spans="2:17" ht="14.25" customHeight="1">
      <c r="B132" s="328" t="s">
        <v>99</v>
      </c>
      <c r="C132" s="328"/>
      <c r="D132" s="328"/>
      <c r="E132" s="63" t="s">
        <v>58</v>
      </c>
      <c r="F132" s="329" t="s">
        <v>97</v>
      </c>
      <c r="G132" s="330"/>
      <c r="H132" s="330"/>
      <c r="I132" s="331"/>
      <c r="J132" s="332"/>
      <c r="K132" s="333"/>
      <c r="M132" s="19" t="s">
        <v>100</v>
      </c>
      <c r="N132" s="1" t="s">
        <v>58</v>
      </c>
      <c r="O132" s="329" t="s">
        <v>97</v>
      </c>
      <c r="P132" s="331"/>
      <c r="Q132" s="30"/>
    </row>
    <row r="133" ht="4.5" customHeight="1"/>
    <row r="134" spans="2:17" ht="12.75">
      <c r="B134" s="328" t="s">
        <v>101</v>
      </c>
      <c r="C134" s="328"/>
      <c r="D134" s="328"/>
      <c r="E134" s="328"/>
      <c r="F134" s="328"/>
      <c r="G134" s="328"/>
      <c r="H134" s="328"/>
      <c r="I134" s="328"/>
      <c r="J134" s="328"/>
      <c r="K134" s="43"/>
      <c r="L134" s="19" t="s">
        <v>84</v>
      </c>
      <c r="N134" s="328" t="s">
        <v>102</v>
      </c>
      <c r="O134" s="328"/>
      <c r="P134" s="328"/>
      <c r="Q134" s="328"/>
    </row>
    <row r="135" ht="7.5" customHeight="1"/>
    <row r="136" spans="2:17" ht="13.5" customHeight="1">
      <c r="B136" s="307" t="s">
        <v>103</v>
      </c>
      <c r="C136" s="307"/>
      <c r="D136" s="307"/>
      <c r="E136" s="307"/>
      <c r="F136" s="307"/>
      <c r="G136" s="307"/>
      <c r="H136" s="307"/>
      <c r="I136" s="307"/>
      <c r="J136" s="307"/>
      <c r="K136" s="307"/>
      <c r="L136" s="307"/>
      <c r="M136" s="307"/>
      <c r="N136" s="307"/>
      <c r="O136" s="307"/>
      <c r="P136" s="307"/>
      <c r="Q136" s="307"/>
    </row>
    <row r="137" spans="2:17" ht="27.75" customHeight="1">
      <c r="B137" s="308" t="s">
        <v>203</v>
      </c>
      <c r="C137" s="308"/>
      <c r="D137" s="308"/>
      <c r="E137" s="308"/>
      <c r="F137" s="308"/>
      <c r="G137" s="308"/>
      <c r="H137" s="308"/>
      <c r="I137" s="308"/>
      <c r="J137" s="308"/>
      <c r="K137" s="308"/>
      <c r="L137" s="308"/>
      <c r="M137" s="308"/>
      <c r="N137" s="308"/>
      <c r="O137" s="308"/>
      <c r="P137" s="308"/>
      <c r="Q137" s="308"/>
    </row>
    <row r="138" ht="7.5" customHeight="1"/>
    <row r="139" spans="2:17" ht="14.25" customHeight="1">
      <c r="B139" s="325" t="s">
        <v>148</v>
      </c>
      <c r="C139" s="325"/>
      <c r="D139" s="325"/>
      <c r="E139" s="325"/>
      <c r="F139" s="325"/>
      <c r="G139" s="325"/>
      <c r="H139" s="325"/>
      <c r="I139" s="326"/>
      <c r="J139" s="334"/>
      <c r="K139" s="335"/>
      <c r="M139" s="325" t="s">
        <v>148</v>
      </c>
      <c r="N139" s="325"/>
      <c r="O139" s="325"/>
      <c r="P139" s="326"/>
      <c r="Q139" s="59"/>
    </row>
    <row r="140" spans="1:16" s="13" customFormat="1" ht="9.75" customHeight="1">
      <c r="A140" s="44"/>
      <c r="B140" s="327" t="s">
        <v>104</v>
      </c>
      <c r="C140" s="327"/>
      <c r="D140" s="327"/>
      <c r="E140" s="327"/>
      <c r="F140" s="327"/>
      <c r="G140" s="327"/>
      <c r="H140" s="327"/>
      <c r="M140" s="327" t="s">
        <v>105</v>
      </c>
      <c r="N140" s="327"/>
      <c r="O140" s="327"/>
      <c r="P140" s="327"/>
    </row>
    <row r="141" spans="2:17" ht="52.5" customHeight="1">
      <c r="B141" s="322"/>
      <c r="C141" s="322"/>
      <c r="D141" s="322"/>
      <c r="E141" s="322"/>
      <c r="F141" s="322"/>
      <c r="G141" s="322"/>
      <c r="H141" s="322"/>
      <c r="I141" s="322"/>
      <c r="J141" s="322"/>
      <c r="O141" s="324"/>
      <c r="P141" s="324"/>
      <c r="Q141" s="324"/>
    </row>
    <row r="142" spans="2:17" ht="9.75" customHeight="1">
      <c r="B142" s="323" t="s">
        <v>106</v>
      </c>
      <c r="C142" s="323"/>
      <c r="D142" s="323"/>
      <c r="E142" s="323"/>
      <c r="F142" s="323"/>
      <c r="G142" s="323"/>
      <c r="H142" s="323"/>
      <c r="I142" s="323"/>
      <c r="J142" s="323"/>
      <c r="O142" s="311" t="s">
        <v>107</v>
      </c>
      <c r="P142" s="311"/>
      <c r="Q142" s="311"/>
    </row>
    <row r="143" ht="4.5" customHeight="1"/>
    <row r="144" spans="2:17" ht="10.5" customHeight="1">
      <c r="B144" s="320" t="s">
        <v>108</v>
      </c>
      <c r="C144" s="320"/>
      <c r="D144" s="320"/>
      <c r="E144" s="320"/>
      <c r="F144" s="320"/>
      <c r="G144" s="320"/>
      <c r="H144" s="320"/>
      <c r="I144" s="320"/>
      <c r="J144" s="320"/>
      <c r="K144" s="320"/>
      <c r="L144" s="320"/>
      <c r="M144" s="320"/>
      <c r="N144" s="320"/>
      <c r="O144" s="320"/>
      <c r="P144" s="320"/>
      <c r="Q144" s="320"/>
    </row>
    <row r="145" spans="2:17" ht="20.25" customHeight="1">
      <c r="B145" s="321" t="s">
        <v>109</v>
      </c>
      <c r="C145" s="321"/>
      <c r="D145" s="321"/>
      <c r="E145" s="321"/>
      <c r="F145" s="321"/>
      <c r="G145" s="321"/>
      <c r="H145" s="321"/>
      <c r="I145" s="321"/>
      <c r="J145" s="321"/>
      <c r="K145" s="321"/>
      <c r="L145" s="321"/>
      <c r="M145" s="321"/>
      <c r="N145" s="321"/>
      <c r="O145" s="321"/>
      <c r="P145" s="321"/>
      <c r="Q145" s="321"/>
    </row>
    <row r="146" spans="2:17" ht="10.5" customHeight="1">
      <c r="B146" s="320" t="s">
        <v>110</v>
      </c>
      <c r="C146" s="320"/>
      <c r="D146" s="320"/>
      <c r="E146" s="320"/>
      <c r="F146" s="320"/>
      <c r="G146" s="320"/>
      <c r="H146" s="320"/>
      <c r="I146" s="320"/>
      <c r="J146" s="320"/>
      <c r="K146" s="320"/>
      <c r="L146" s="320"/>
      <c r="M146" s="320"/>
      <c r="N146" s="320"/>
      <c r="O146" s="320"/>
      <c r="P146" s="320"/>
      <c r="Q146" s="320"/>
    </row>
    <row r="147" spans="2:17" ht="57.75" customHeight="1">
      <c r="B147" s="321" t="s">
        <v>181</v>
      </c>
      <c r="C147" s="321"/>
      <c r="D147" s="321"/>
      <c r="E147" s="321"/>
      <c r="F147" s="321"/>
      <c r="G147" s="321"/>
      <c r="H147" s="321"/>
      <c r="I147" s="321"/>
      <c r="J147" s="321"/>
      <c r="K147" s="321"/>
      <c r="L147" s="321"/>
      <c r="M147" s="321"/>
      <c r="N147" s="321"/>
      <c r="O147" s="321"/>
      <c r="P147" s="321"/>
      <c r="Q147" s="321"/>
    </row>
    <row r="148" spans="2:17" ht="10.5" customHeight="1">
      <c r="B148" s="320" t="s">
        <v>112</v>
      </c>
      <c r="C148" s="320"/>
      <c r="D148" s="320"/>
      <c r="E148" s="320"/>
      <c r="F148" s="320"/>
      <c r="G148" s="320"/>
      <c r="H148" s="320"/>
      <c r="I148" s="320"/>
      <c r="J148" s="320"/>
      <c r="K148" s="320"/>
      <c r="L148" s="320"/>
      <c r="M148" s="320"/>
      <c r="N148" s="320"/>
      <c r="O148" s="320"/>
      <c r="P148" s="320"/>
      <c r="Q148" s="320"/>
    </row>
    <row r="149" spans="2:17" ht="20.25" customHeight="1">
      <c r="B149" s="321" t="s">
        <v>113</v>
      </c>
      <c r="C149" s="321"/>
      <c r="D149" s="321"/>
      <c r="E149" s="321"/>
      <c r="F149" s="321"/>
      <c r="G149" s="321"/>
      <c r="H149" s="321"/>
      <c r="I149" s="321"/>
      <c r="J149" s="321"/>
      <c r="K149" s="321"/>
      <c r="L149" s="321"/>
      <c r="M149" s="321"/>
      <c r="N149" s="321"/>
      <c r="O149" s="321"/>
      <c r="P149" s="321"/>
      <c r="Q149" s="321"/>
    </row>
    <row r="150" spans="7:17" ht="9.75" customHeight="1">
      <c r="G150" s="322"/>
      <c r="H150" s="322"/>
      <c r="I150" s="322"/>
      <c r="J150" s="322"/>
      <c r="K150" s="322"/>
      <c r="O150" s="323"/>
      <c r="P150" s="323"/>
      <c r="Q150" s="323"/>
    </row>
    <row r="151" spans="7:17" ht="9.75" customHeight="1">
      <c r="G151" s="311" t="s">
        <v>114</v>
      </c>
      <c r="H151" s="311"/>
      <c r="I151" s="311"/>
      <c r="J151" s="311"/>
      <c r="K151" s="311"/>
      <c r="O151" s="311" t="s">
        <v>115</v>
      </c>
      <c r="P151" s="311"/>
      <c r="Q151" s="311"/>
    </row>
    <row r="152" ht="7.5" customHeight="1"/>
    <row r="153" spans="2:17" ht="4.5" customHeight="1">
      <c r="B153" s="45"/>
      <c r="C153" s="46"/>
      <c r="D153" s="46"/>
      <c r="E153" s="46"/>
      <c r="F153" s="46"/>
      <c r="G153" s="46"/>
      <c r="H153" s="46"/>
      <c r="I153" s="46"/>
      <c r="J153" s="46"/>
      <c r="K153" s="46"/>
      <c r="L153" s="46"/>
      <c r="M153" s="46"/>
      <c r="N153" s="46"/>
      <c r="O153" s="46"/>
      <c r="P153" s="46"/>
      <c r="Q153" s="29"/>
    </row>
    <row r="154" spans="2:17" ht="18" customHeight="1">
      <c r="B154" s="312" t="s">
        <v>116</v>
      </c>
      <c r="C154" s="313"/>
      <c r="D154" s="313"/>
      <c r="E154" s="313"/>
      <c r="F154" s="313"/>
      <c r="G154" s="313"/>
      <c r="H154" s="314" t="s">
        <v>117</v>
      </c>
      <c r="I154" s="314"/>
      <c r="J154" s="314"/>
      <c r="K154" s="314"/>
      <c r="L154" s="314"/>
      <c r="M154" s="314"/>
      <c r="N154" s="314"/>
      <c r="O154" s="314"/>
      <c r="P154" s="315" t="s">
        <v>118</v>
      </c>
      <c r="Q154" s="316"/>
    </row>
    <row r="155" spans="2:17" ht="19.5" customHeight="1">
      <c r="B155" s="317" t="s">
        <v>119</v>
      </c>
      <c r="C155" s="318"/>
      <c r="D155" s="318"/>
      <c r="E155" s="318"/>
      <c r="F155" s="318"/>
      <c r="G155" s="318"/>
      <c r="H155" s="318"/>
      <c r="I155" s="318"/>
      <c r="J155" s="318"/>
      <c r="K155" s="318"/>
      <c r="L155" s="318"/>
      <c r="M155" s="318"/>
      <c r="N155" s="318"/>
      <c r="O155" s="318"/>
      <c r="P155" s="318"/>
      <c r="Q155" s="319"/>
    </row>
    <row r="156" spans="2:17" ht="4.5" customHeight="1">
      <c r="B156" s="32"/>
      <c r="C156" s="33"/>
      <c r="D156" s="33"/>
      <c r="E156" s="33"/>
      <c r="F156" s="33"/>
      <c r="G156" s="33"/>
      <c r="H156" s="33"/>
      <c r="I156" s="33"/>
      <c r="J156" s="33"/>
      <c r="K156" s="33"/>
      <c r="L156" s="33"/>
      <c r="M156" s="33"/>
      <c r="N156" s="33"/>
      <c r="O156" s="33"/>
      <c r="P156" s="33"/>
      <c r="Q156" s="34"/>
    </row>
    <row r="157" ht="4.5" customHeight="1"/>
    <row r="158" spans="11:17" ht="21" customHeight="1">
      <c r="K158" s="395" t="s">
        <v>208</v>
      </c>
      <c r="L158" s="395"/>
      <c r="M158" s="395"/>
      <c r="N158" s="395"/>
      <c r="O158" s="395"/>
      <c r="P158" s="309">
        <f>M6</f>
        <v>0</v>
      </c>
      <c r="Q158" s="309"/>
    </row>
    <row r="159" spans="2:17" ht="10.5" customHeight="1">
      <c r="B159" s="310" t="s">
        <v>120</v>
      </c>
      <c r="C159" s="310"/>
      <c r="D159" s="310"/>
      <c r="E159" s="310"/>
      <c r="F159" s="310"/>
      <c r="G159" s="310"/>
      <c r="H159" s="310"/>
      <c r="I159" s="310"/>
      <c r="J159" s="310"/>
      <c r="K159" s="310"/>
      <c r="L159" s="310"/>
      <c r="M159" s="310"/>
      <c r="N159" s="310"/>
      <c r="O159" s="310"/>
      <c r="P159" s="310"/>
      <c r="Q159" s="310"/>
    </row>
    <row r="160" ht="7.5" customHeight="1"/>
  </sheetData>
  <sheetProtection password="E1A4" sheet="1" selectLockedCells="1"/>
  <protectedRanges>
    <protectedRange sqref="J130" name="Str2 data platnosci"/>
    <protectedRange sqref="Q139" name="Str2 data wystawienia"/>
    <protectedRange sqref="J139" name="Str2 data zawarcia"/>
    <protectedRange sqref="M6:N6" name="Str1 polisa nr"/>
    <protectedRange sqref="O141" name="Str2 podpis PZU"/>
    <protectedRange sqref="B2:Q2" name="Str1 Naglowek"/>
    <protectedRange sqref="B90:Q90" name="Str2 Naglowek"/>
  </protectedRanges>
  <mergeCells count="197">
    <mergeCell ref="B118:Q118"/>
    <mergeCell ref="B119:D119"/>
    <mergeCell ref="F119:J119"/>
    <mergeCell ref="K119:N119"/>
    <mergeCell ref="O119:Q119"/>
    <mergeCell ref="B2:Q2"/>
    <mergeCell ref="B6:L6"/>
    <mergeCell ref="O10:Q10"/>
    <mergeCell ref="B12:E12"/>
    <mergeCell ref="F12:Q12"/>
    <mergeCell ref="K158:O158"/>
    <mergeCell ref="M23:N23"/>
    <mergeCell ref="I23:K23"/>
    <mergeCell ref="B4:Q4"/>
    <mergeCell ref="O6:Q6"/>
    <mergeCell ref="B8:K10"/>
    <mergeCell ref="M8:Q8"/>
    <mergeCell ref="M9:Q9"/>
    <mergeCell ref="M10:N10"/>
    <mergeCell ref="M6:N6"/>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K18:M18"/>
    <mergeCell ref="O18:Q18"/>
    <mergeCell ref="B20:Q20"/>
    <mergeCell ref="B21:Q21"/>
    <mergeCell ref="B23:G23"/>
    <mergeCell ref="O23:P23"/>
    <mergeCell ref="B25:Q25"/>
    <mergeCell ref="L26:N26"/>
    <mergeCell ref="O26:Q26"/>
    <mergeCell ref="L27:N27"/>
    <mergeCell ref="O27:Q27"/>
    <mergeCell ref="B28:G28"/>
    <mergeCell ref="H28:J28"/>
    <mergeCell ref="K28:N28"/>
    <mergeCell ref="O28:Q28"/>
    <mergeCell ref="B30:Q30"/>
    <mergeCell ref="F31:H31"/>
    <mergeCell ref="L31:N31"/>
    <mergeCell ref="O31:P31"/>
    <mergeCell ref="B33:Q33"/>
    <mergeCell ref="B34:D34"/>
    <mergeCell ref="F34:J34"/>
    <mergeCell ref="K34:N34"/>
    <mergeCell ref="O34:Q34"/>
    <mergeCell ref="B35:D35"/>
    <mergeCell ref="F35:J35"/>
    <mergeCell ref="K35:N35"/>
    <mergeCell ref="O35:Q35"/>
    <mergeCell ref="E36:E38"/>
    <mergeCell ref="K36:N38"/>
    <mergeCell ref="O36:Q38"/>
    <mergeCell ref="E39:E41"/>
    <mergeCell ref="K39:N41"/>
    <mergeCell ref="O39:Q41"/>
    <mergeCell ref="E42:E44"/>
    <mergeCell ref="K42:N44"/>
    <mergeCell ref="O42:Q44"/>
    <mergeCell ref="E45:E47"/>
    <mergeCell ref="K45:N47"/>
    <mergeCell ref="O45:Q47"/>
    <mergeCell ref="E48:E50"/>
    <mergeCell ref="K48:N50"/>
    <mergeCell ref="O48:Q50"/>
    <mergeCell ref="E51:E53"/>
    <mergeCell ref="K51:N53"/>
    <mergeCell ref="O51:Q53"/>
    <mergeCell ref="E54:E56"/>
    <mergeCell ref="K54:N56"/>
    <mergeCell ref="O54:Q56"/>
    <mergeCell ref="E57:E59"/>
    <mergeCell ref="K57:N59"/>
    <mergeCell ref="O57:Q59"/>
    <mergeCell ref="E60:E62"/>
    <mergeCell ref="K60:N62"/>
    <mergeCell ref="O60:Q62"/>
    <mergeCell ref="E63:E65"/>
    <mergeCell ref="K63:N65"/>
    <mergeCell ref="O63:Q65"/>
    <mergeCell ref="E66:E68"/>
    <mergeCell ref="K66:N68"/>
    <mergeCell ref="O66:Q68"/>
    <mergeCell ref="E69:E71"/>
    <mergeCell ref="K69:N71"/>
    <mergeCell ref="O69:Q71"/>
    <mergeCell ref="E72:E74"/>
    <mergeCell ref="K72:N74"/>
    <mergeCell ref="O72:Q74"/>
    <mergeCell ref="E75:E77"/>
    <mergeCell ref="K75:N77"/>
    <mergeCell ref="O75:Q77"/>
    <mergeCell ref="E78:E80"/>
    <mergeCell ref="K78:N80"/>
    <mergeCell ref="O78:Q80"/>
    <mergeCell ref="E81:E83"/>
    <mergeCell ref="K81:N83"/>
    <mergeCell ref="O81:Q83"/>
    <mergeCell ref="E84:E86"/>
    <mergeCell ref="K84:N86"/>
    <mergeCell ref="O84:Q86"/>
    <mergeCell ref="B87:Q87"/>
    <mergeCell ref="B92:Q92"/>
    <mergeCell ref="B93:D93"/>
    <mergeCell ref="F93:J93"/>
    <mergeCell ref="K93:N93"/>
    <mergeCell ref="O93:Q93"/>
    <mergeCell ref="B90:Q90"/>
    <mergeCell ref="B94:D94"/>
    <mergeCell ref="F94:J94"/>
    <mergeCell ref="K94:N94"/>
    <mergeCell ref="O94:Q94"/>
    <mergeCell ref="E95:E97"/>
    <mergeCell ref="K95:N97"/>
    <mergeCell ref="O95:Q97"/>
    <mergeCell ref="E98:E100"/>
    <mergeCell ref="K98:N100"/>
    <mergeCell ref="O98:Q100"/>
    <mergeCell ref="E101:E103"/>
    <mergeCell ref="K101:N103"/>
    <mergeCell ref="O101:Q103"/>
    <mergeCell ref="E104:E106"/>
    <mergeCell ref="K104:N106"/>
    <mergeCell ref="O104:Q106"/>
    <mergeCell ref="E107:E109"/>
    <mergeCell ref="K107:N109"/>
    <mergeCell ref="O107:Q109"/>
    <mergeCell ref="E110:E112"/>
    <mergeCell ref="K110:N112"/>
    <mergeCell ref="O110:Q112"/>
    <mergeCell ref="E113:E115"/>
    <mergeCell ref="K113:N115"/>
    <mergeCell ref="O113:Q115"/>
    <mergeCell ref="B116:Q116"/>
    <mergeCell ref="B125:E125"/>
    <mergeCell ref="G125:J125"/>
    <mergeCell ref="B120:D120"/>
    <mergeCell ref="F120:J120"/>
    <mergeCell ref="K120:N120"/>
    <mergeCell ref="O120:Q120"/>
    <mergeCell ref="E121:E123"/>
    <mergeCell ref="K121:N123"/>
    <mergeCell ref="O121:Q123"/>
    <mergeCell ref="B127:H127"/>
    <mergeCell ref="J127:K127"/>
    <mergeCell ref="M127:Q127"/>
    <mergeCell ref="N134:Q134"/>
    <mergeCell ref="B128:M128"/>
    <mergeCell ref="N128:Q128"/>
    <mergeCell ref="B130:D130"/>
    <mergeCell ref="F130:I130"/>
    <mergeCell ref="J130:K130"/>
    <mergeCell ref="O130:P130"/>
    <mergeCell ref="B139:I139"/>
    <mergeCell ref="M139:P139"/>
    <mergeCell ref="B140:H140"/>
    <mergeCell ref="M140:P140"/>
    <mergeCell ref="B132:D132"/>
    <mergeCell ref="F132:I132"/>
    <mergeCell ref="J132:K132"/>
    <mergeCell ref="O132:P132"/>
    <mergeCell ref="B134:J134"/>
    <mergeCell ref="J139:K139"/>
    <mergeCell ref="B141:J141"/>
    <mergeCell ref="O141:Q141"/>
    <mergeCell ref="B142:J142"/>
    <mergeCell ref="O142:Q142"/>
    <mergeCell ref="B144:Q144"/>
    <mergeCell ref="B145:Q145"/>
    <mergeCell ref="B146:Q146"/>
    <mergeCell ref="B147:Q147"/>
    <mergeCell ref="B148:Q148"/>
    <mergeCell ref="B149:Q149"/>
    <mergeCell ref="G150:K150"/>
    <mergeCell ref="O150:Q150"/>
    <mergeCell ref="B136:Q136"/>
    <mergeCell ref="B137:Q137"/>
    <mergeCell ref="P158:Q158"/>
    <mergeCell ref="B159:Q159"/>
    <mergeCell ref="G151:K151"/>
    <mergeCell ref="O151:Q151"/>
    <mergeCell ref="B154:G154"/>
    <mergeCell ref="H154:O154"/>
    <mergeCell ref="P154:Q154"/>
    <mergeCell ref="B155:Q155"/>
  </mergeCells>
  <printOptions/>
  <pageMargins left="0.3937007874015748" right="0.3937007874015748" top="0.3937007874015748" bottom="0.3937007874015748" header="0.31496062992125984" footer="0.31496062992125984"/>
  <pageSetup horizontalDpi="600" verticalDpi="600" orientation="portrait" paperSize="9" r:id="rId2"/>
  <rowBreaks count="1" manualBreakCount="1">
    <brk id="88" max="255" man="1"/>
  </rowBreaks>
  <drawing r:id="rId1"/>
</worksheet>
</file>

<file path=xl/worksheets/sheet3.xml><?xml version="1.0" encoding="utf-8"?>
<worksheet xmlns="http://schemas.openxmlformats.org/spreadsheetml/2006/main" xmlns:r="http://schemas.openxmlformats.org/officeDocument/2006/relationships">
  <dimension ref="A1:K57"/>
  <sheetViews>
    <sheetView showGridLines="0" showRowColHeaders="0" zoomScalePageLayoutView="0" workbookViewId="0" topLeftCell="A10">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11"/>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70">
        <f>'Polisa OC dzial'!M6</f>
        <v>0</v>
      </c>
      <c r="G5" s="16"/>
      <c r="H5" s="81" t="s">
        <v>146</v>
      </c>
      <c r="I5" s="60">
        <f>'Polisa OC dzial'!J139</f>
        <v>0</v>
      </c>
    </row>
    <row r="6" spans="1:10" ht="12.75" customHeight="1">
      <c r="A6" s="7"/>
      <c r="B6" s="8"/>
      <c r="C6" s="8"/>
      <c r="D6" s="8"/>
      <c r="E6" s="7"/>
      <c r="F6" s="11"/>
      <c r="G6" s="11"/>
      <c r="H6" s="11"/>
      <c r="J6" s="11"/>
    </row>
    <row r="7" spans="1:10" ht="36" customHeight="1">
      <c r="A7" s="10"/>
      <c r="B7" s="428" t="s">
        <v>205</v>
      </c>
      <c r="C7" s="428"/>
      <c r="D7" s="428"/>
      <c r="E7" s="428"/>
      <c r="F7" s="428"/>
      <c r="G7" s="428"/>
      <c r="H7" s="428"/>
      <c r="I7" s="428"/>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7.5" customHeight="1">
      <c r="A21" s="10"/>
      <c r="B21" s="10"/>
      <c r="C21" s="10"/>
      <c r="D21" s="10"/>
      <c r="E21" s="10"/>
      <c r="F21" s="10"/>
      <c r="G21" s="10"/>
      <c r="H21" s="10"/>
      <c r="I21" s="10"/>
      <c r="J21" s="10"/>
    </row>
    <row r="22" spans="1:10" ht="52.5" customHeight="1">
      <c r="A22" s="10"/>
      <c r="B22" s="426"/>
      <c r="C22" s="426"/>
      <c r="D22" s="426"/>
      <c r="E22" s="426"/>
      <c r="F22" s="10"/>
      <c r="G22" s="10"/>
      <c r="H22" s="10"/>
      <c r="I22" s="79"/>
      <c r="J22" s="10"/>
    </row>
    <row r="23" spans="1:11" ht="12.75">
      <c r="A23" s="10"/>
      <c r="B23" s="427" t="s">
        <v>106</v>
      </c>
      <c r="C23" s="427"/>
      <c r="D23" s="427"/>
      <c r="E23" s="427"/>
      <c r="F23" s="10"/>
      <c r="G23" s="10"/>
      <c r="H23" s="10"/>
      <c r="I23" s="78" t="s">
        <v>107</v>
      </c>
      <c r="J23" s="53"/>
      <c r="K23" s="53"/>
    </row>
    <row r="24" spans="1:10" ht="7.5" customHeight="1">
      <c r="A24" s="10"/>
      <c r="B24" s="10"/>
      <c r="C24" s="10"/>
      <c r="D24" s="10"/>
      <c r="E24" s="10"/>
      <c r="F24" s="10"/>
      <c r="G24" s="10"/>
      <c r="H24" s="10"/>
      <c r="I24" s="10"/>
      <c r="J24" s="10"/>
    </row>
    <row r="25" spans="1:10" ht="12.75" hidden="1">
      <c r="A25" s="10"/>
      <c r="B25" s="10"/>
      <c r="C25" s="10"/>
      <c r="D25" s="10"/>
      <c r="E25" s="10"/>
      <c r="F25" s="10"/>
      <c r="G25" s="10"/>
      <c r="H25" s="10"/>
      <c r="I25" s="10"/>
      <c r="J25" s="10"/>
    </row>
    <row r="26" spans="1:10" ht="12.75" hidden="1">
      <c r="A26" s="10"/>
      <c r="B26" s="10"/>
      <c r="C26" s="10"/>
      <c r="D26" s="10"/>
      <c r="E26" s="10"/>
      <c r="F26" s="10"/>
      <c r="G26" s="10"/>
      <c r="H26" s="10"/>
      <c r="I26" s="10"/>
      <c r="J26" s="10"/>
    </row>
    <row r="27" spans="1:10" ht="12.75" hidden="1">
      <c r="A27" s="10"/>
      <c r="B27" s="10"/>
      <c r="C27" s="10"/>
      <c r="D27" s="10"/>
      <c r="E27" s="10"/>
      <c r="F27" s="10"/>
      <c r="G27" s="10"/>
      <c r="H27" s="10"/>
      <c r="I27" s="10"/>
      <c r="J27" s="10"/>
    </row>
    <row r="28" spans="1:10" ht="12.75" hidden="1">
      <c r="A28" s="10"/>
      <c r="B28" s="10"/>
      <c r="C28" s="10"/>
      <c r="D28" s="10"/>
      <c r="E28" s="10"/>
      <c r="F28" s="10"/>
      <c r="G28" s="10"/>
      <c r="H28" s="10"/>
      <c r="I28" s="10"/>
      <c r="J28" s="10"/>
    </row>
    <row r="29" spans="1:10" ht="12.75" hidden="1">
      <c r="A29" s="10"/>
      <c r="B29" s="10"/>
      <c r="C29" s="10"/>
      <c r="D29" s="10"/>
      <c r="E29" s="10"/>
      <c r="F29" s="10"/>
      <c r="G29" s="10"/>
      <c r="H29" s="10"/>
      <c r="I29" s="10"/>
      <c r="J29" s="10"/>
    </row>
    <row r="30" spans="1:10" ht="12.75" hidden="1">
      <c r="A30" s="10"/>
      <c r="B30" s="10"/>
      <c r="C30" s="10"/>
      <c r="D30" s="10"/>
      <c r="E30" s="10"/>
      <c r="F30" s="10"/>
      <c r="G30" s="10"/>
      <c r="H30" s="10"/>
      <c r="I30" s="10"/>
      <c r="J30" s="10"/>
    </row>
    <row r="31" spans="1:10" ht="12.75" hidden="1">
      <c r="A31" s="10"/>
      <c r="B31" s="10"/>
      <c r="C31" s="10"/>
      <c r="D31" s="10"/>
      <c r="E31" s="10"/>
      <c r="F31" s="10"/>
      <c r="G31" s="10"/>
      <c r="H31" s="10"/>
      <c r="I31" s="10"/>
      <c r="J31" s="10"/>
    </row>
    <row r="32" spans="1:10" ht="12.75" hidden="1">
      <c r="A32" s="10"/>
      <c r="B32" s="10"/>
      <c r="C32" s="10"/>
      <c r="D32" s="10"/>
      <c r="E32" s="10"/>
      <c r="F32" s="10"/>
      <c r="G32" s="10"/>
      <c r="H32" s="10"/>
      <c r="I32" s="10"/>
      <c r="J32" s="10"/>
    </row>
    <row r="33" spans="1:10" ht="12.75" hidden="1">
      <c r="A33" s="10"/>
      <c r="B33" s="10"/>
      <c r="C33" s="10"/>
      <c r="D33" s="10"/>
      <c r="E33" s="10"/>
      <c r="F33" s="10"/>
      <c r="G33" s="10"/>
      <c r="H33" s="10"/>
      <c r="I33" s="10"/>
      <c r="J33" s="10"/>
    </row>
    <row r="34" spans="1:10" ht="12.75" hidden="1">
      <c r="A34" s="10"/>
      <c r="B34" s="10"/>
      <c r="C34" s="10"/>
      <c r="D34" s="10"/>
      <c r="E34" s="10"/>
      <c r="F34" s="10"/>
      <c r="G34" s="10"/>
      <c r="H34" s="10"/>
      <c r="I34" s="10"/>
      <c r="J34" s="10"/>
    </row>
    <row r="35" spans="1:10" ht="12.75" hidden="1">
      <c r="A35" s="10"/>
      <c r="B35" s="10"/>
      <c r="C35" s="10"/>
      <c r="D35" s="10"/>
      <c r="E35" s="10"/>
      <c r="F35" s="10"/>
      <c r="G35" s="10"/>
      <c r="H35" s="10"/>
      <c r="I35" s="10"/>
      <c r="J35" s="10"/>
    </row>
    <row r="36" spans="1:10" ht="12.75" hidden="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sheetData>
  <sheetProtection password="E1A4" sheet="1" selectLockedCells="1"/>
  <protectedRanges>
    <protectedRange sqref="B2:I2" name="Str1 Naglowek"/>
    <protectedRange sqref="I22" name="Str1 podpis PZU"/>
  </protectedRanges>
  <mergeCells count="18">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E22"/>
    <mergeCell ref="B23:E23"/>
  </mergeCells>
  <printOptions/>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9"/>
  <sheetViews>
    <sheetView showGridLines="0" showRowColHeaders="0" zoomScalePageLayoutView="0" workbookViewId="0" topLeftCell="A2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11"/>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70">
        <f>'Polisa OC dzial'!M6</f>
        <v>0</v>
      </c>
      <c r="G5" s="16"/>
      <c r="H5" s="81" t="s">
        <v>146</v>
      </c>
      <c r="I5" s="60">
        <f>'Polisa OC dzial'!J139</f>
        <v>0</v>
      </c>
    </row>
    <row r="6" spans="1:10" ht="12.75" customHeight="1">
      <c r="A6" s="7"/>
      <c r="B6" s="8"/>
      <c r="C6" s="8"/>
      <c r="D6" s="8"/>
      <c r="E6" s="7"/>
      <c r="F6" s="11"/>
      <c r="G6" s="11"/>
      <c r="H6" s="11"/>
      <c r="J6" s="11"/>
    </row>
    <row r="7" spans="1:10" ht="36" customHeight="1">
      <c r="A7" s="10"/>
      <c r="B7" s="428" t="s">
        <v>205</v>
      </c>
      <c r="C7" s="428"/>
      <c r="D7" s="428"/>
      <c r="E7" s="428"/>
      <c r="F7" s="428"/>
      <c r="G7" s="428"/>
      <c r="H7" s="428"/>
      <c r="I7" s="428"/>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14.25" customHeight="1">
      <c r="A21" s="10"/>
      <c r="B21" s="10"/>
      <c r="C21" s="10"/>
      <c r="D21" s="10"/>
      <c r="E21" s="10"/>
      <c r="F21" s="10"/>
      <c r="G21" s="10"/>
      <c r="H21" s="10"/>
      <c r="I21" s="10"/>
      <c r="J21" s="10"/>
    </row>
    <row r="22" spans="1:10" ht="12.75">
      <c r="A22" s="10"/>
      <c r="B22" s="336" t="s">
        <v>164</v>
      </c>
      <c r="C22" s="336"/>
      <c r="D22" s="336"/>
      <c r="E22" s="336"/>
      <c r="F22" s="336"/>
      <c r="G22" s="336"/>
      <c r="H22" s="336"/>
      <c r="I22" s="336"/>
      <c r="J22" s="10"/>
    </row>
    <row r="23" spans="1:10" ht="7.5" customHeight="1">
      <c r="A23" s="10"/>
      <c r="B23" s="10"/>
      <c r="C23" s="10"/>
      <c r="D23" s="10"/>
      <c r="E23" s="10"/>
      <c r="F23" s="10"/>
      <c r="G23" s="10"/>
      <c r="H23" s="10"/>
      <c r="I23" s="69"/>
      <c r="J23" s="10"/>
    </row>
    <row r="24" spans="1:10" ht="45" customHeight="1">
      <c r="A24" s="10"/>
      <c r="B24" s="429" t="s">
        <v>170</v>
      </c>
      <c r="C24" s="429"/>
      <c r="D24" s="425" t="s">
        <v>171</v>
      </c>
      <c r="E24" s="425"/>
      <c r="F24" s="425"/>
      <c r="G24" s="425"/>
      <c r="H24" s="425"/>
      <c r="I24" s="425"/>
      <c r="J24" s="10"/>
    </row>
    <row r="25" spans="1:10" ht="57" customHeight="1">
      <c r="A25" s="10"/>
      <c r="B25" s="80"/>
      <c r="C25" s="89" t="s">
        <v>5</v>
      </c>
      <c r="D25" s="425" t="s">
        <v>172</v>
      </c>
      <c r="E25" s="425"/>
      <c r="F25" s="425"/>
      <c r="G25" s="425"/>
      <c r="H25" s="425"/>
      <c r="I25" s="425"/>
      <c r="J25" s="10"/>
    </row>
    <row r="26" s="10" customFormat="1" ht="7.5" customHeight="1">
      <c r="A26" s="17"/>
    </row>
    <row r="27" s="10" customFormat="1" ht="7.5" customHeight="1">
      <c r="A27" s="17"/>
    </row>
    <row r="28" spans="1:17" s="10" customFormat="1" ht="40.5" customHeight="1">
      <c r="A28" s="15"/>
      <c r="B28" s="351" t="s">
        <v>147</v>
      </c>
      <c r="C28" s="351"/>
      <c r="D28" s="351"/>
      <c r="E28" s="351"/>
      <c r="F28" s="351"/>
      <c r="G28" s="351"/>
      <c r="H28" s="351"/>
      <c r="I28" s="351"/>
      <c r="J28" s="83"/>
      <c r="K28" s="84"/>
      <c r="L28" s="84"/>
      <c r="M28" s="84"/>
      <c r="N28" s="84"/>
      <c r="O28" s="84"/>
      <c r="P28" s="84"/>
      <c r="Q28" s="84"/>
    </row>
    <row r="29" spans="1:10" ht="7.5" customHeight="1">
      <c r="A29" s="10"/>
      <c r="B29" s="10"/>
      <c r="C29" s="10"/>
      <c r="D29" s="10"/>
      <c r="E29" s="10"/>
      <c r="F29" s="10"/>
      <c r="G29" s="10"/>
      <c r="H29" s="10"/>
      <c r="I29" s="69"/>
      <c r="J29" s="10"/>
    </row>
    <row r="30" spans="1:10" ht="124.5" customHeight="1">
      <c r="A30" s="10"/>
      <c r="B30" s="80"/>
      <c r="C30" s="89" t="s">
        <v>6</v>
      </c>
      <c r="D30" s="425" t="s">
        <v>173</v>
      </c>
      <c r="E30" s="425"/>
      <c r="F30" s="425"/>
      <c r="G30" s="425"/>
      <c r="H30" s="425"/>
      <c r="I30" s="425"/>
      <c r="J30" s="10"/>
    </row>
    <row r="31" spans="1:10" ht="7.5" customHeight="1">
      <c r="A31" s="10"/>
      <c r="B31" s="10"/>
      <c r="C31" s="10"/>
      <c r="D31" s="10"/>
      <c r="E31" s="10"/>
      <c r="F31" s="10"/>
      <c r="G31" s="10"/>
      <c r="H31" s="10"/>
      <c r="I31" s="10"/>
      <c r="J31" s="10"/>
    </row>
    <row r="32" spans="1:10" ht="52.5" customHeight="1">
      <c r="A32" s="10"/>
      <c r="B32" s="426"/>
      <c r="C32" s="426"/>
      <c r="D32" s="426"/>
      <c r="E32" s="426"/>
      <c r="G32" s="10"/>
      <c r="H32" s="69"/>
      <c r="I32" s="79"/>
      <c r="J32" s="10"/>
    </row>
    <row r="33" spans="1:11" ht="12.75">
      <c r="A33" s="10"/>
      <c r="B33" s="427" t="s">
        <v>106</v>
      </c>
      <c r="C33" s="427"/>
      <c r="D33" s="427"/>
      <c r="E33" s="427"/>
      <c r="G33" s="10"/>
      <c r="H33" s="10"/>
      <c r="I33" s="78" t="s">
        <v>107</v>
      </c>
      <c r="J33" s="53"/>
      <c r="K33" s="53"/>
    </row>
    <row r="34" spans="1:10" ht="7.5" customHeight="1">
      <c r="A34" s="10"/>
      <c r="B34" s="10"/>
      <c r="C34" s="10"/>
      <c r="D34" s="10"/>
      <c r="E34" s="10"/>
      <c r="F34" s="10"/>
      <c r="G34" s="10"/>
      <c r="H34" s="10"/>
      <c r="I34" s="10"/>
      <c r="J34" s="10"/>
    </row>
    <row r="35" spans="1:9" ht="22.5" customHeight="1">
      <c r="A35" s="10"/>
      <c r="B35" s="395" t="str">
        <f>"Załącznik nr 1 do polisy Nr "&amp;'Polisa OC dzial'!M6</f>
        <v>Załącznik nr 1 do polisy Nr </v>
      </c>
      <c r="C35" s="395"/>
      <c r="D35" s="395"/>
      <c r="E35" s="395"/>
      <c r="F35" s="395"/>
      <c r="G35" s="395"/>
      <c r="H35" s="395"/>
      <c r="I35" s="395"/>
    </row>
    <row r="36" spans="1:10" ht="7.5" customHeight="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sheetData>
  <sheetProtection password="E1A4" sheet="1" selectLockedCells="1"/>
  <protectedRanges>
    <protectedRange sqref="B2:I2" name="Str1 Naglowek"/>
    <protectedRange sqref="I32" name="Str1 podpis PZU"/>
    <protectedRange sqref="B28:Q28" name="Str2 Naglowek"/>
  </protectedRanges>
  <mergeCells count="2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B24:C24"/>
    <mergeCell ref="D24:I24"/>
    <mergeCell ref="D25:I25"/>
    <mergeCell ref="B28:I28"/>
    <mergeCell ref="D30:I30"/>
    <mergeCell ref="B32:E32"/>
    <mergeCell ref="B33:E33"/>
    <mergeCell ref="B35:I35"/>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6" max="255" man="1"/>
  </rowBreaks>
  <drawing r:id="rId1"/>
</worksheet>
</file>

<file path=xl/worksheets/sheet5.xml><?xml version="1.0" encoding="utf-8"?>
<worksheet xmlns="http://schemas.openxmlformats.org/spreadsheetml/2006/main" xmlns:r="http://schemas.openxmlformats.org/officeDocument/2006/relationships">
  <dimension ref="A1:R95"/>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0"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4"/>
      <c r="B1" s="5"/>
      <c r="D1" s="5"/>
      <c r="E1" s="5"/>
      <c r="F1" s="5"/>
      <c r="G1" s="5"/>
      <c r="H1" s="5"/>
      <c r="I1" s="5"/>
      <c r="J1" s="4"/>
      <c r="K1" s="5"/>
      <c r="L1" s="5"/>
      <c r="M1" s="5"/>
      <c r="N1" s="5"/>
      <c r="O1" s="5"/>
      <c r="P1" s="5"/>
      <c r="Q1" s="5"/>
    </row>
    <row r="2" spans="1:18" s="54" customFormat="1" ht="40.5" customHeight="1">
      <c r="A2" s="15"/>
      <c r="B2" s="351" t="s">
        <v>147</v>
      </c>
      <c r="C2" s="351"/>
      <c r="D2" s="351"/>
      <c r="E2" s="351"/>
      <c r="F2" s="351"/>
      <c r="G2" s="351"/>
      <c r="H2" s="351"/>
      <c r="I2" s="351"/>
      <c r="J2" s="351"/>
      <c r="K2" s="351"/>
      <c r="L2" s="351"/>
      <c r="M2" s="351"/>
      <c r="N2" s="351"/>
      <c r="O2" s="351"/>
      <c r="P2" s="351"/>
      <c r="Q2" s="351"/>
      <c r="R2" s="10"/>
    </row>
    <row r="3" spans="1:18" ht="9.75" customHeight="1">
      <c r="A3" s="7"/>
      <c r="B3" s="8"/>
      <c r="C3" s="8"/>
      <c r="D3" s="8"/>
      <c r="E3" s="8"/>
      <c r="F3" s="8"/>
      <c r="G3" s="8"/>
      <c r="H3" s="8"/>
      <c r="I3" s="8"/>
      <c r="J3" s="7"/>
      <c r="K3" s="11"/>
      <c r="L3" s="11"/>
      <c r="M3" s="11"/>
      <c r="O3" s="11"/>
      <c r="P3" s="11"/>
      <c r="R3" s="11"/>
    </row>
    <row r="4" spans="1:17" ht="30.75" customHeight="1">
      <c r="A4" s="12"/>
      <c r="B4" s="400" t="s">
        <v>121</v>
      </c>
      <c r="C4" s="400"/>
      <c r="D4" s="400"/>
      <c r="E4" s="400"/>
      <c r="F4" s="400"/>
      <c r="G4" s="400"/>
      <c r="H4" s="400"/>
      <c r="I4" s="400"/>
      <c r="J4" s="400"/>
      <c r="K4" s="400"/>
      <c r="L4" s="400"/>
      <c r="M4" s="400"/>
      <c r="N4" s="400"/>
      <c r="O4" s="400"/>
      <c r="P4" s="400"/>
      <c r="Q4" s="400"/>
    </row>
    <row r="5" ht="4.5" customHeight="1"/>
    <row r="6" spans="2:17" ht="21.75" customHeight="1">
      <c r="B6" s="395" t="s">
        <v>208</v>
      </c>
      <c r="C6" s="395"/>
      <c r="D6" s="395"/>
      <c r="E6" s="395"/>
      <c r="F6" s="395"/>
      <c r="G6" s="395"/>
      <c r="H6" s="395"/>
      <c r="I6" s="395"/>
      <c r="J6" s="395"/>
      <c r="K6" s="395"/>
      <c r="L6" s="395"/>
      <c r="M6" s="419"/>
      <c r="N6" s="419"/>
      <c r="O6" s="401" t="s">
        <v>30</v>
      </c>
      <c r="P6" s="401"/>
      <c r="Q6" s="401"/>
    </row>
    <row r="7" ht="4.5" customHeight="1"/>
    <row r="8" spans="2:17" ht="15.75" customHeight="1">
      <c r="B8" s="402" t="s">
        <v>149</v>
      </c>
      <c r="C8" s="403"/>
      <c r="D8" s="403"/>
      <c r="E8" s="403"/>
      <c r="F8" s="403"/>
      <c r="G8" s="403"/>
      <c r="H8" s="403"/>
      <c r="I8" s="403"/>
      <c r="J8" s="403"/>
      <c r="K8" s="404"/>
      <c r="M8" s="411" t="s">
        <v>31</v>
      </c>
      <c r="N8" s="412"/>
      <c r="O8" s="412"/>
      <c r="P8" s="412"/>
      <c r="Q8" s="413"/>
    </row>
    <row r="9" spans="2:17" ht="15.75" customHeight="1">
      <c r="B9" s="405"/>
      <c r="C9" s="406"/>
      <c r="D9" s="406"/>
      <c r="E9" s="406"/>
      <c r="F9" s="406"/>
      <c r="G9" s="406"/>
      <c r="H9" s="406"/>
      <c r="I9" s="406"/>
      <c r="J9" s="406"/>
      <c r="K9" s="407"/>
      <c r="M9" s="414" t="s">
        <v>210</v>
      </c>
      <c r="N9" s="415"/>
      <c r="O9" s="415"/>
      <c r="P9" s="415"/>
      <c r="Q9" s="416"/>
    </row>
    <row r="10" spans="2:17" ht="15.75" customHeight="1">
      <c r="B10" s="408"/>
      <c r="C10" s="409"/>
      <c r="D10" s="409"/>
      <c r="E10" s="409"/>
      <c r="F10" s="409"/>
      <c r="G10" s="409"/>
      <c r="H10" s="409"/>
      <c r="I10" s="409"/>
      <c r="J10" s="409"/>
      <c r="K10" s="410"/>
      <c r="M10" s="417" t="s">
        <v>32</v>
      </c>
      <c r="N10" s="418"/>
      <c r="O10" s="420"/>
      <c r="P10" s="420"/>
      <c r="Q10" s="421"/>
    </row>
    <row r="11" ht="7.5" customHeight="1"/>
    <row r="12" spans="2:17" ht="30" customHeight="1">
      <c r="B12" s="372" t="s">
        <v>33</v>
      </c>
      <c r="C12" s="373"/>
      <c r="D12" s="373"/>
      <c r="E12" s="373"/>
      <c r="F12" s="422">
        <f>wniosek!C9</f>
        <v>0</v>
      </c>
      <c r="G12" s="423"/>
      <c r="H12" s="423"/>
      <c r="I12" s="423"/>
      <c r="J12" s="423"/>
      <c r="K12" s="423"/>
      <c r="L12" s="423"/>
      <c r="M12" s="423"/>
      <c r="N12" s="423"/>
      <c r="O12" s="423"/>
      <c r="P12" s="423"/>
      <c r="Q12" s="424"/>
    </row>
    <row r="13" spans="2:17" ht="22.5" customHeight="1">
      <c r="B13" s="377" t="s">
        <v>34</v>
      </c>
      <c r="C13" s="378"/>
      <c r="D13" s="378"/>
      <c r="E13" s="378"/>
      <c r="F13" s="374">
        <f>wniosek!C10</f>
        <v>0</v>
      </c>
      <c r="G13" s="393"/>
      <c r="H13" s="393"/>
      <c r="I13" s="393"/>
      <c r="J13" s="393"/>
      <c r="K13" s="393"/>
      <c r="L13" s="393"/>
      <c r="M13" s="393"/>
      <c r="N13" s="393"/>
      <c r="O13" s="393"/>
      <c r="P13" s="393"/>
      <c r="Q13" s="394"/>
    </row>
    <row r="14" spans="2:17" ht="14.25" customHeight="1">
      <c r="B14" s="382" t="s">
        <v>2</v>
      </c>
      <c r="C14" s="383"/>
      <c r="D14" s="384"/>
      <c r="E14" s="385">
        <f>wniosek!E12</f>
        <v>0</v>
      </c>
      <c r="F14" s="386"/>
      <c r="G14" s="387"/>
      <c r="H14" s="388" t="s">
        <v>1</v>
      </c>
      <c r="I14" s="388"/>
      <c r="J14" s="388"/>
      <c r="K14" s="385">
        <f>wniosek!C12</f>
        <v>0</v>
      </c>
      <c r="L14" s="386"/>
      <c r="M14" s="387"/>
      <c r="N14" s="52" t="s">
        <v>11</v>
      </c>
      <c r="O14" s="389">
        <f>IF(wniosek!C13="","",wniosek!C13)</f>
      </c>
      <c r="P14" s="389"/>
      <c r="Q14" s="389"/>
    </row>
    <row r="15" ht="7.5" customHeight="1"/>
    <row r="16" spans="2:17" ht="30" customHeight="1">
      <c r="B16" s="372" t="s">
        <v>35</v>
      </c>
      <c r="C16" s="373"/>
      <c r="D16" s="373"/>
      <c r="E16" s="373"/>
      <c r="F16" s="422">
        <f>wniosek!C9</f>
        <v>0</v>
      </c>
      <c r="G16" s="478"/>
      <c r="H16" s="478"/>
      <c r="I16" s="478"/>
      <c r="J16" s="478"/>
      <c r="K16" s="478"/>
      <c r="L16" s="478"/>
      <c r="M16" s="478"/>
      <c r="N16" s="478"/>
      <c r="O16" s="478"/>
      <c r="P16" s="478"/>
      <c r="Q16" s="479"/>
    </row>
    <row r="17" spans="2:17" ht="22.5" customHeight="1">
      <c r="B17" s="377" t="s">
        <v>34</v>
      </c>
      <c r="C17" s="378"/>
      <c r="D17" s="378"/>
      <c r="E17" s="378"/>
      <c r="F17" s="379">
        <f>wniosek!C10</f>
        <v>0</v>
      </c>
      <c r="G17" s="380"/>
      <c r="H17" s="380"/>
      <c r="I17" s="380"/>
      <c r="J17" s="380"/>
      <c r="K17" s="380"/>
      <c r="L17" s="380"/>
      <c r="M17" s="380"/>
      <c r="N17" s="380"/>
      <c r="O17" s="380"/>
      <c r="P17" s="380"/>
      <c r="Q17" s="381"/>
    </row>
    <row r="18" spans="2:17" ht="14.25" customHeight="1">
      <c r="B18" s="382" t="s">
        <v>2</v>
      </c>
      <c r="C18" s="383"/>
      <c r="D18" s="384"/>
      <c r="E18" s="385">
        <f>wniosek!E12</f>
        <v>0</v>
      </c>
      <c r="F18" s="386"/>
      <c r="G18" s="387"/>
      <c r="H18" s="388" t="s">
        <v>1</v>
      </c>
      <c r="I18" s="388"/>
      <c r="J18" s="388"/>
      <c r="K18" s="385">
        <f>wniosek!C12</f>
        <v>0</v>
      </c>
      <c r="L18" s="386"/>
      <c r="M18" s="387"/>
      <c r="N18" s="52" t="s">
        <v>11</v>
      </c>
      <c r="O18" s="389">
        <f>IF(wniosek!C13="","",wniosek!C13)</f>
      </c>
      <c r="P18" s="389"/>
      <c r="Q18" s="389"/>
    </row>
    <row r="19" ht="12" customHeight="1"/>
    <row r="20" spans="2:17" ht="23.25" customHeight="1">
      <c r="B20" s="369" t="s">
        <v>122</v>
      </c>
      <c r="C20" s="369"/>
      <c r="D20" s="369"/>
      <c r="E20" s="369"/>
      <c r="F20" s="369"/>
      <c r="G20" s="369"/>
      <c r="H20" s="369"/>
      <c r="I20" s="369"/>
      <c r="J20" s="369"/>
      <c r="K20" s="369"/>
      <c r="L20" s="369"/>
      <c r="M20" s="369"/>
      <c r="N20" s="369"/>
      <c r="O20" s="369"/>
      <c r="P20" s="369"/>
      <c r="Q20" s="369"/>
    </row>
    <row r="21" spans="2:17" ht="12.75">
      <c r="B21" s="336" t="s">
        <v>123</v>
      </c>
      <c r="C21" s="336"/>
      <c r="D21" s="336"/>
      <c r="E21" s="336"/>
      <c r="F21" s="336"/>
      <c r="G21" s="336"/>
      <c r="H21" s="336"/>
      <c r="I21" s="336"/>
      <c r="J21" s="336"/>
      <c r="K21" s="336"/>
      <c r="L21" s="336"/>
      <c r="M21" s="336"/>
      <c r="N21" s="336"/>
      <c r="O21" s="336"/>
      <c r="P21" s="336"/>
      <c r="Q21" s="336"/>
    </row>
    <row r="22" spans="2:17" ht="27.75" customHeight="1">
      <c r="B22" s="476" t="s">
        <v>124</v>
      </c>
      <c r="C22" s="476"/>
      <c r="D22" s="476"/>
      <c r="E22" s="476"/>
      <c r="F22" s="476"/>
      <c r="G22" s="476"/>
      <c r="H22" s="476"/>
      <c r="I22" s="476"/>
      <c r="J22" s="476"/>
      <c r="K22" s="476"/>
      <c r="L22" s="476"/>
      <c r="M22" s="476"/>
      <c r="N22" s="476"/>
      <c r="O22" s="476"/>
      <c r="P22" s="476"/>
      <c r="Q22" s="476"/>
    </row>
    <row r="23" ht="12" customHeight="1"/>
    <row r="24" spans="2:17" ht="12.75">
      <c r="B24" s="336" t="s">
        <v>125</v>
      </c>
      <c r="C24" s="336"/>
      <c r="D24" s="336"/>
      <c r="E24" s="336"/>
      <c r="F24" s="336"/>
      <c r="G24" s="336"/>
      <c r="H24" s="336"/>
      <c r="I24" s="336"/>
      <c r="J24" s="336"/>
      <c r="K24" s="336"/>
      <c r="L24" s="336"/>
      <c r="M24" s="336"/>
      <c r="N24" s="336"/>
      <c r="O24" s="336"/>
      <c r="P24" s="336"/>
      <c r="Q24" s="336"/>
    </row>
    <row r="25" spans="2:17" ht="27.75" customHeight="1">
      <c r="B25" s="476" t="s">
        <v>126</v>
      </c>
      <c r="C25" s="476"/>
      <c r="D25" s="476"/>
      <c r="E25" s="476"/>
      <c r="F25" s="476"/>
      <c r="G25" s="476"/>
      <c r="H25" s="476"/>
      <c r="I25" s="476"/>
      <c r="J25" s="476"/>
      <c r="K25" s="476"/>
      <c r="L25" s="476"/>
      <c r="M25" s="476"/>
      <c r="N25" s="476"/>
      <c r="O25" s="476"/>
      <c r="P25" s="476"/>
      <c r="Q25" s="476"/>
    </row>
    <row r="26" spans="2:16" ht="14.25" customHeight="1">
      <c r="B26" s="336" t="s">
        <v>38</v>
      </c>
      <c r="C26" s="336"/>
      <c r="D26" s="336"/>
      <c r="E26" s="336"/>
      <c r="F26" s="336"/>
      <c r="G26" s="336"/>
      <c r="H26" s="10" t="s">
        <v>39</v>
      </c>
      <c r="I26" s="477">
        <f>'Polisa OC dzial'!I23:K23</f>
        <v>0</v>
      </c>
      <c r="J26" s="477"/>
      <c r="K26" s="477"/>
      <c r="L26" s="10" t="s">
        <v>40</v>
      </c>
      <c r="M26" s="477">
        <f>'Polisa OC dzial'!M23:N23</f>
        <v>365</v>
      </c>
      <c r="N26" s="477"/>
      <c r="O26" s="370"/>
      <c r="P26" s="371"/>
    </row>
    <row r="27" ht="12" customHeight="1"/>
    <row r="28" spans="2:17" ht="12.75">
      <c r="B28" s="336" t="s">
        <v>127</v>
      </c>
      <c r="C28" s="336"/>
      <c r="D28" s="336"/>
      <c r="E28" s="336"/>
      <c r="F28" s="336"/>
      <c r="G28" s="336"/>
      <c r="H28" s="336"/>
      <c r="I28" s="336"/>
      <c r="J28" s="336"/>
      <c r="K28" s="336"/>
      <c r="L28" s="336"/>
      <c r="M28" s="336"/>
      <c r="N28" s="336"/>
      <c r="O28" s="336"/>
      <c r="P28" s="336"/>
      <c r="Q28" s="336"/>
    </row>
    <row r="29" spans="3:16" ht="14.25" customHeight="1">
      <c r="C29" s="18" t="s">
        <v>42</v>
      </c>
      <c r="E29" s="19" t="s">
        <v>43</v>
      </c>
      <c r="L29" s="471" t="e">
        <f>'Polisa OC dzial'!L26</f>
        <v>#REF!</v>
      </c>
      <c r="M29" s="472"/>
      <c r="N29" s="473"/>
      <c r="O29" s="47"/>
      <c r="P29" s="48" t="s">
        <v>95</v>
      </c>
    </row>
    <row r="30" spans="3:17" ht="14.25" customHeight="1">
      <c r="C30" s="18"/>
      <c r="E30" s="19" t="s">
        <v>45</v>
      </c>
      <c r="L30" s="362"/>
      <c r="M30" s="363"/>
      <c r="N30" s="364"/>
      <c r="O30" s="47"/>
      <c r="P30" s="48" t="s">
        <v>95</v>
      </c>
      <c r="Q30" s="48"/>
    </row>
    <row r="31" ht="12" customHeight="1"/>
    <row r="32" spans="2:17" ht="27.75" customHeight="1">
      <c r="B32" s="474" t="s">
        <v>128</v>
      </c>
      <c r="C32" s="474"/>
      <c r="D32" s="474"/>
      <c r="E32" s="474"/>
      <c r="F32" s="474"/>
      <c r="G32" s="474"/>
      <c r="H32" s="474"/>
      <c r="I32" s="474"/>
      <c r="J32" s="474"/>
      <c r="K32" s="475" t="s">
        <v>129</v>
      </c>
      <c r="L32" s="474"/>
      <c r="M32" s="474"/>
      <c r="N32" s="474"/>
      <c r="O32" s="474" t="s">
        <v>130</v>
      </c>
      <c r="P32" s="474"/>
      <c r="Q32" s="474"/>
    </row>
    <row r="33" spans="2:17" ht="14.25" customHeight="1">
      <c r="B33" s="389" t="s">
        <v>131</v>
      </c>
      <c r="C33" s="389"/>
      <c r="D33" s="389"/>
      <c r="E33" s="389"/>
      <c r="F33" s="389"/>
      <c r="G33" s="389"/>
      <c r="H33" s="389"/>
      <c r="I33" s="389"/>
      <c r="J33" s="389"/>
      <c r="K33" s="389" t="s">
        <v>49</v>
      </c>
      <c r="L33" s="389"/>
      <c r="M33" s="389"/>
      <c r="N33" s="389"/>
      <c r="O33" s="464">
        <f>wniosek!I169</f>
        <v>0</v>
      </c>
      <c r="P33" s="465"/>
      <c r="Q33" s="466"/>
    </row>
    <row r="34" ht="12" customHeight="1"/>
    <row r="35" spans="2:17" ht="12.75">
      <c r="B35" s="336" t="s">
        <v>52</v>
      </c>
      <c r="C35" s="336"/>
      <c r="D35" s="336"/>
      <c r="E35" s="336"/>
      <c r="F35" s="336"/>
      <c r="G35" s="336"/>
      <c r="H35" s="336"/>
      <c r="I35" s="336"/>
      <c r="J35" s="336"/>
      <c r="K35" s="336"/>
      <c r="L35" s="336"/>
      <c r="M35" s="336"/>
      <c r="N35" s="336"/>
      <c r="O35" s="336"/>
      <c r="P35" s="336"/>
      <c r="Q35" s="49"/>
    </row>
    <row r="36" spans="2:17" s="23" customFormat="1" ht="35.25" customHeight="1">
      <c r="B36" s="467" t="s">
        <v>132</v>
      </c>
      <c r="C36" s="468"/>
      <c r="D36" s="468"/>
      <c r="E36" s="468"/>
      <c r="F36" s="468"/>
      <c r="G36" s="468"/>
      <c r="H36" s="468"/>
      <c r="I36" s="468"/>
      <c r="J36" s="469"/>
      <c r="K36" s="470" t="s">
        <v>133</v>
      </c>
      <c r="L36" s="470"/>
      <c r="M36" s="470"/>
      <c r="N36" s="470"/>
      <c r="O36" s="470" t="s">
        <v>134</v>
      </c>
      <c r="P36" s="470"/>
      <c r="Q36" s="470"/>
    </row>
    <row r="37" spans="2:17" ht="13.5" customHeight="1">
      <c r="B37" s="27"/>
      <c r="D37" s="28"/>
      <c r="E37" s="441" t="s">
        <v>135</v>
      </c>
      <c r="F37" s="442"/>
      <c r="G37" s="442"/>
      <c r="H37" s="442"/>
      <c r="I37" s="442"/>
      <c r="J37" s="443"/>
      <c r="K37" s="352">
        <f>IF(C38="–","",L29)</f>
      </c>
      <c r="L37" s="353"/>
      <c r="M37" s="353"/>
      <c r="N37" s="354"/>
      <c r="O37" s="450">
        <f>wniosek!I170</f>
        <v>0</v>
      </c>
      <c r="P37" s="451"/>
      <c r="Q37" s="452"/>
    </row>
    <row r="38" spans="2:17" ht="9" customHeight="1">
      <c r="B38" s="27"/>
      <c r="C38" s="50" t="str">
        <f>IF(wniosek!G121="TAK","X","–")</f>
        <v>–</v>
      </c>
      <c r="D38" s="28"/>
      <c r="E38" s="444"/>
      <c r="F38" s="445"/>
      <c r="G38" s="445"/>
      <c r="H38" s="445"/>
      <c r="I38" s="445"/>
      <c r="J38" s="446"/>
      <c r="K38" s="355"/>
      <c r="L38" s="356"/>
      <c r="M38" s="356"/>
      <c r="N38" s="357"/>
      <c r="O38" s="453"/>
      <c r="P38" s="454"/>
      <c r="Q38" s="455"/>
    </row>
    <row r="39" spans="2:17" ht="13.5" customHeight="1">
      <c r="B39" s="32"/>
      <c r="C39" s="33"/>
      <c r="D39" s="34"/>
      <c r="E39" s="447"/>
      <c r="F39" s="448"/>
      <c r="G39" s="448"/>
      <c r="H39" s="448"/>
      <c r="I39" s="448"/>
      <c r="J39" s="449"/>
      <c r="K39" s="358"/>
      <c r="L39" s="359"/>
      <c r="M39" s="359"/>
      <c r="N39" s="360"/>
      <c r="O39" s="456"/>
      <c r="P39" s="457"/>
      <c r="Q39" s="458"/>
    </row>
    <row r="40" spans="2:17" ht="13.5" customHeight="1">
      <c r="B40" s="27"/>
      <c r="D40" s="28"/>
      <c r="E40" s="441" t="s">
        <v>136</v>
      </c>
      <c r="F40" s="442"/>
      <c r="G40" s="442"/>
      <c r="H40" s="442"/>
      <c r="I40" s="442"/>
      <c r="J40" s="443"/>
      <c r="K40" s="352">
        <f>IF(C41="–","",wniosek!#REF!)</f>
      </c>
      <c r="L40" s="353"/>
      <c r="M40" s="353"/>
      <c r="N40" s="354"/>
      <c r="O40" s="450">
        <f>wniosek!I171</f>
        <v>0</v>
      </c>
      <c r="P40" s="451"/>
      <c r="Q40" s="452"/>
    </row>
    <row r="41" spans="2:17" ht="9" customHeight="1">
      <c r="B41" s="27"/>
      <c r="C41" s="50" t="str">
        <f>IF(OR(wniosek!G143=50000,wniosek!G143=100000,wniosek!G143=200000),"X","–")</f>
        <v>–</v>
      </c>
      <c r="D41" s="28"/>
      <c r="E41" s="444"/>
      <c r="F41" s="445"/>
      <c r="G41" s="445"/>
      <c r="H41" s="445"/>
      <c r="I41" s="445"/>
      <c r="J41" s="446"/>
      <c r="K41" s="355"/>
      <c r="L41" s="356"/>
      <c r="M41" s="356"/>
      <c r="N41" s="357"/>
      <c r="O41" s="453"/>
      <c r="P41" s="454"/>
      <c r="Q41" s="455"/>
    </row>
    <row r="42" spans="2:17" ht="13.5" customHeight="1">
      <c r="B42" s="32"/>
      <c r="C42" s="33"/>
      <c r="D42" s="34"/>
      <c r="E42" s="447"/>
      <c r="F42" s="448"/>
      <c r="G42" s="448"/>
      <c r="H42" s="448"/>
      <c r="I42" s="448"/>
      <c r="J42" s="449"/>
      <c r="K42" s="358"/>
      <c r="L42" s="359"/>
      <c r="M42" s="359"/>
      <c r="N42" s="360"/>
      <c r="O42" s="456"/>
      <c r="P42" s="457"/>
      <c r="Q42" s="458"/>
    </row>
    <row r="43" ht="12" customHeight="1"/>
    <row r="44" spans="2:17" ht="30" customHeight="1">
      <c r="B44" s="459" t="s">
        <v>137</v>
      </c>
      <c r="C44" s="336"/>
      <c r="D44" s="336"/>
      <c r="E44" s="336"/>
      <c r="F44" s="336"/>
      <c r="G44" s="336"/>
      <c r="H44" s="336"/>
      <c r="I44" s="336"/>
      <c r="J44" s="336"/>
      <c r="K44" s="336"/>
      <c r="L44" s="336"/>
      <c r="M44" s="336"/>
      <c r="N44" s="460"/>
      <c r="O44" s="461">
        <f>SUM(O33,O37:Q42)</f>
        <v>0</v>
      </c>
      <c r="P44" s="462"/>
      <c r="Q44" s="463"/>
    </row>
    <row r="45" ht="12" customHeight="1">
      <c r="O45" s="20"/>
    </row>
    <row r="46" spans="2:17" ht="10.5" customHeight="1">
      <c r="B46" s="310" t="s">
        <v>138</v>
      </c>
      <c r="C46" s="310"/>
      <c r="D46" s="310"/>
      <c r="E46" s="310"/>
      <c r="F46" s="310"/>
      <c r="G46" s="310"/>
      <c r="H46" s="310"/>
      <c r="I46" s="310"/>
      <c r="J46" s="310"/>
      <c r="K46" s="310"/>
      <c r="L46" s="310"/>
      <c r="M46" s="310"/>
      <c r="N46" s="310"/>
      <c r="O46" s="310"/>
      <c r="P46" s="310"/>
      <c r="Q46" s="310"/>
    </row>
    <row r="47" ht="7.5" customHeight="1"/>
    <row r="48" ht="7.5" customHeight="1"/>
    <row r="49" spans="1:17" ht="40.5" customHeight="1">
      <c r="A49" s="15"/>
      <c r="B49" s="351" t="s">
        <v>147</v>
      </c>
      <c r="C49" s="351"/>
      <c r="D49" s="351"/>
      <c r="E49" s="351"/>
      <c r="F49" s="351"/>
      <c r="G49" s="351"/>
      <c r="H49" s="351"/>
      <c r="I49" s="351"/>
      <c r="J49" s="351"/>
      <c r="K49" s="351"/>
      <c r="L49" s="351"/>
      <c r="M49" s="351"/>
      <c r="N49" s="351"/>
      <c r="O49" s="351"/>
      <c r="P49" s="351"/>
      <c r="Q49" s="351"/>
    </row>
    <row r="50" spans="1:18" ht="7.5" customHeight="1">
      <c r="A50" s="15"/>
      <c r="B50" s="8"/>
      <c r="C50" s="8"/>
      <c r="D50" s="8"/>
      <c r="E50" s="8"/>
      <c r="F50" s="8"/>
      <c r="G50" s="8"/>
      <c r="H50" s="8"/>
      <c r="I50" s="8"/>
      <c r="J50" s="7"/>
      <c r="K50" s="11"/>
      <c r="L50" s="11"/>
      <c r="M50" s="11"/>
      <c r="N50" s="11"/>
      <c r="O50" s="11"/>
      <c r="P50" s="11"/>
      <c r="Q50" s="51"/>
      <c r="R50" s="11"/>
    </row>
    <row r="51" spans="2:16" ht="12.75">
      <c r="B51" s="336" t="s">
        <v>85</v>
      </c>
      <c r="C51" s="336"/>
      <c r="D51" s="336"/>
      <c r="E51" s="336"/>
      <c r="F51" s="336"/>
      <c r="G51" s="336"/>
      <c r="H51" s="336"/>
      <c r="I51" s="336"/>
      <c r="J51" s="336"/>
      <c r="K51" s="336"/>
      <c r="L51" s="336"/>
      <c r="M51" s="336"/>
      <c r="N51" s="336"/>
      <c r="O51" s="336"/>
      <c r="P51" s="336"/>
    </row>
    <row r="52" spans="2:17" s="38" customFormat="1" ht="10.5" customHeight="1">
      <c r="B52" s="322" t="s">
        <v>58</v>
      </c>
      <c r="C52" s="322"/>
      <c r="D52" s="322"/>
      <c r="E52" s="38" t="s">
        <v>86</v>
      </c>
      <c r="F52" s="322"/>
      <c r="G52" s="322"/>
      <c r="H52" s="322"/>
      <c r="I52" s="322"/>
      <c r="J52" s="322"/>
      <c r="K52" s="322"/>
      <c r="M52" s="39" t="s">
        <v>58</v>
      </c>
      <c r="N52" s="38" t="s">
        <v>86</v>
      </c>
      <c r="O52" s="322"/>
      <c r="P52" s="322"/>
      <c r="Q52" s="322"/>
    </row>
    <row r="53" spans="2:17" s="38" customFormat="1" ht="10.5" customHeight="1">
      <c r="B53" s="322" t="s">
        <v>58</v>
      </c>
      <c r="C53" s="322"/>
      <c r="D53" s="322"/>
      <c r="E53" s="38" t="s">
        <v>86</v>
      </c>
      <c r="F53" s="322"/>
      <c r="G53" s="322"/>
      <c r="H53" s="322"/>
      <c r="I53" s="322"/>
      <c r="J53" s="322"/>
      <c r="K53" s="322"/>
      <c r="M53" s="39" t="s">
        <v>58</v>
      </c>
      <c r="N53" s="38" t="s">
        <v>86</v>
      </c>
      <c r="O53" s="440"/>
      <c r="P53" s="440"/>
      <c r="Q53" s="440"/>
    </row>
    <row r="54" ht="4.5" customHeight="1"/>
    <row r="55" spans="2:17" ht="12.75">
      <c r="B55" s="336" t="s">
        <v>87</v>
      </c>
      <c r="C55" s="336"/>
      <c r="D55" s="336"/>
      <c r="E55" s="336"/>
      <c r="F55" s="336"/>
      <c r="G55" s="336"/>
      <c r="H55" s="336"/>
      <c r="I55" s="336"/>
      <c r="J55" s="336"/>
      <c r="K55" s="336"/>
      <c r="L55" s="336"/>
      <c r="M55" s="336"/>
      <c r="N55" s="336"/>
      <c r="O55" s="336"/>
      <c r="P55" s="336"/>
      <c r="Q55" s="49"/>
    </row>
    <row r="56" spans="2:17" ht="10.5" customHeight="1">
      <c r="B56" s="10" t="s">
        <v>88</v>
      </c>
      <c r="C56" s="40"/>
      <c r="D56" s="322" t="s">
        <v>58</v>
      </c>
      <c r="E56" s="322"/>
      <c r="F56" s="322"/>
      <c r="G56" s="322"/>
      <c r="H56" s="322"/>
      <c r="I56" s="322"/>
      <c r="J56" s="322"/>
      <c r="K56" s="322"/>
      <c r="M56" s="439" t="s">
        <v>50</v>
      </c>
      <c r="N56" s="439"/>
      <c r="O56" s="41"/>
      <c r="P56" s="439" t="s">
        <v>89</v>
      </c>
      <c r="Q56" s="439"/>
    </row>
    <row r="57" spans="4:17" ht="9.75" customHeight="1">
      <c r="D57" s="311" t="s">
        <v>90</v>
      </c>
      <c r="E57" s="311"/>
      <c r="F57" s="311"/>
      <c r="G57" s="311"/>
      <c r="H57" s="311"/>
      <c r="I57" s="311"/>
      <c r="J57" s="311"/>
      <c r="K57" s="311"/>
      <c r="M57" s="311" t="s">
        <v>91</v>
      </c>
      <c r="N57" s="311"/>
      <c r="O57" s="42"/>
      <c r="P57" s="323" t="s">
        <v>92</v>
      </c>
      <c r="Q57" s="323"/>
    </row>
    <row r="58" spans="2:17" ht="10.5" customHeight="1">
      <c r="B58" s="10" t="s">
        <v>93</v>
      </c>
      <c r="C58" s="40"/>
      <c r="D58" s="322" t="s">
        <v>58</v>
      </c>
      <c r="E58" s="322"/>
      <c r="F58" s="322"/>
      <c r="G58" s="322"/>
      <c r="H58" s="322"/>
      <c r="I58" s="322"/>
      <c r="J58" s="322"/>
      <c r="K58" s="322"/>
      <c r="M58" s="439" t="s">
        <v>50</v>
      </c>
      <c r="N58" s="439"/>
      <c r="O58" s="41"/>
      <c r="P58" s="439" t="s">
        <v>89</v>
      </c>
      <c r="Q58" s="439"/>
    </row>
    <row r="59" spans="4:17" ht="9.75" customHeight="1">
      <c r="D59" s="311" t="s">
        <v>90</v>
      </c>
      <c r="E59" s="311"/>
      <c r="F59" s="311"/>
      <c r="G59" s="311"/>
      <c r="H59" s="311"/>
      <c r="I59" s="311"/>
      <c r="J59" s="311"/>
      <c r="K59" s="311"/>
      <c r="M59" s="311" t="s">
        <v>91</v>
      </c>
      <c r="N59" s="311"/>
      <c r="O59" s="42"/>
      <c r="P59" s="323" t="s">
        <v>92</v>
      </c>
      <c r="Q59" s="323"/>
    </row>
    <row r="60" ht="7.5" customHeight="1"/>
    <row r="61" spans="2:17" ht="14.25" customHeight="1">
      <c r="B61" s="336" t="s">
        <v>94</v>
      </c>
      <c r="C61" s="336"/>
      <c r="D61" s="336"/>
      <c r="E61" s="336"/>
      <c r="F61" s="336"/>
      <c r="G61" s="336"/>
      <c r="H61" s="336"/>
      <c r="J61" s="435">
        <f>O44</f>
        <v>0</v>
      </c>
      <c r="K61" s="436"/>
      <c r="M61" s="328" t="s">
        <v>95</v>
      </c>
      <c r="N61" s="328"/>
      <c r="O61" s="328"/>
      <c r="P61" s="328"/>
      <c r="Q61" s="328"/>
    </row>
    <row r="62" spans="2:17" ht="14.25" customHeight="1">
      <c r="B62" s="328" t="s">
        <v>180</v>
      </c>
      <c r="C62" s="328"/>
      <c r="D62" s="328"/>
      <c r="E62" s="328"/>
      <c r="F62" s="328"/>
      <c r="G62" s="328"/>
      <c r="H62" s="328"/>
      <c r="I62" s="328"/>
      <c r="J62" s="328"/>
      <c r="K62" s="328"/>
      <c r="L62" s="328"/>
      <c r="M62" s="328"/>
      <c r="N62" s="437">
        <f>'Polisa OC dzial'!N128:Q128</f>
        <v>0</v>
      </c>
      <c r="O62" s="437"/>
      <c r="P62" s="437"/>
      <c r="Q62" s="437"/>
    </row>
    <row r="63" ht="4.5" customHeight="1"/>
    <row r="64" spans="2:17" ht="30" customHeight="1">
      <c r="B64" s="328" t="s">
        <v>139</v>
      </c>
      <c r="C64" s="328"/>
      <c r="D64" s="328"/>
      <c r="E64" s="366"/>
      <c r="F64" s="438"/>
      <c r="G64" s="438"/>
      <c r="H64" s="438"/>
      <c r="I64" s="438"/>
      <c r="J64" s="438"/>
      <c r="K64" s="438"/>
      <c r="L64" s="438"/>
      <c r="M64" s="438"/>
      <c r="N64" s="438"/>
      <c r="O64" s="438"/>
      <c r="P64" s="438"/>
      <c r="Q64" s="438"/>
    </row>
    <row r="65" ht="4.5" customHeight="1"/>
    <row r="66" spans="2:17" ht="14.25" customHeight="1">
      <c r="B66" s="328" t="s">
        <v>96</v>
      </c>
      <c r="C66" s="328"/>
      <c r="D66" s="328"/>
      <c r="E66" s="63">
        <f>J61</f>
        <v>0</v>
      </c>
      <c r="F66" s="329" t="s">
        <v>97</v>
      </c>
      <c r="G66" s="330"/>
      <c r="H66" s="330"/>
      <c r="I66" s="331"/>
      <c r="J66" s="431">
        <f>'Polisa OC dzial'!J130:K130</f>
        <v>0</v>
      </c>
      <c r="K66" s="432"/>
      <c r="M66" s="19" t="s">
        <v>98</v>
      </c>
      <c r="N66" s="1" t="s">
        <v>58</v>
      </c>
      <c r="O66" s="329" t="s">
        <v>97</v>
      </c>
      <c r="P66" s="331"/>
      <c r="Q66" s="30"/>
    </row>
    <row r="67" ht="4.5" customHeight="1"/>
    <row r="68" spans="2:17" ht="14.25" customHeight="1">
      <c r="B68" s="328" t="s">
        <v>99</v>
      </c>
      <c r="C68" s="328"/>
      <c r="D68" s="328"/>
      <c r="E68" s="63" t="s">
        <v>58</v>
      </c>
      <c r="F68" s="329" t="s">
        <v>97</v>
      </c>
      <c r="G68" s="330"/>
      <c r="H68" s="330"/>
      <c r="I68" s="331"/>
      <c r="J68" s="433">
        <f>IF('Polisa OC dzial'!J132="","",'Polisa OC dzial'!J132)</f>
      </c>
      <c r="K68" s="434"/>
      <c r="M68" s="19" t="s">
        <v>100</v>
      </c>
      <c r="N68" s="1" t="s">
        <v>58</v>
      </c>
      <c r="O68" s="329" t="s">
        <v>97</v>
      </c>
      <c r="P68" s="331"/>
      <c r="Q68" s="30"/>
    </row>
    <row r="69" ht="4.5" customHeight="1"/>
    <row r="70" spans="2:17" ht="12.75">
      <c r="B70" s="328" t="s">
        <v>101</v>
      </c>
      <c r="C70" s="328"/>
      <c r="D70" s="328"/>
      <c r="E70" s="328"/>
      <c r="F70" s="328"/>
      <c r="G70" s="328"/>
      <c r="H70" s="328"/>
      <c r="I70" s="328"/>
      <c r="J70" s="328"/>
      <c r="K70" s="43"/>
      <c r="L70" s="19" t="s">
        <v>84</v>
      </c>
      <c r="N70" s="328" t="s">
        <v>102</v>
      </c>
      <c r="O70" s="328"/>
      <c r="P70" s="328"/>
      <c r="Q70" s="328"/>
    </row>
    <row r="71" ht="7.5" customHeight="1"/>
    <row r="72" spans="2:17" ht="24" customHeight="1">
      <c r="B72" s="430" t="s">
        <v>103</v>
      </c>
      <c r="C72" s="430"/>
      <c r="D72" s="430"/>
      <c r="E72" s="430"/>
      <c r="F72" s="430"/>
      <c r="G72" s="430"/>
      <c r="H72" s="430"/>
      <c r="I72" s="430"/>
      <c r="J72" s="430"/>
      <c r="K72" s="430"/>
      <c r="L72" s="430"/>
      <c r="M72" s="430"/>
      <c r="N72" s="430"/>
      <c r="O72" s="430"/>
      <c r="P72" s="430"/>
      <c r="Q72" s="430"/>
    </row>
    <row r="73" spans="2:17" ht="45" customHeight="1">
      <c r="B73" s="369" t="s">
        <v>204</v>
      </c>
      <c r="C73" s="369"/>
      <c r="D73" s="369"/>
      <c r="E73" s="369"/>
      <c r="F73" s="369"/>
      <c r="G73" s="369"/>
      <c r="H73" s="369"/>
      <c r="I73" s="369"/>
      <c r="J73" s="369"/>
      <c r="K73" s="369"/>
      <c r="L73" s="369"/>
      <c r="M73" s="369"/>
      <c r="N73" s="369"/>
      <c r="O73" s="369"/>
      <c r="P73" s="369"/>
      <c r="Q73" s="369"/>
    </row>
    <row r="74" ht="7.5" customHeight="1"/>
    <row r="75" spans="2:17" ht="14.25" customHeight="1">
      <c r="B75" s="325" t="s">
        <v>148</v>
      </c>
      <c r="C75" s="325"/>
      <c r="D75" s="325"/>
      <c r="E75" s="325"/>
      <c r="F75" s="325"/>
      <c r="G75" s="325"/>
      <c r="H75" s="325"/>
      <c r="I75" s="326"/>
      <c r="J75" s="431">
        <f>'Polisa OC dzial'!J139</f>
        <v>0</v>
      </c>
      <c r="K75" s="432"/>
      <c r="M75" s="325" t="s">
        <v>148</v>
      </c>
      <c r="N75" s="325"/>
      <c r="O75" s="325"/>
      <c r="P75" s="326"/>
      <c r="Q75" s="58">
        <f>'Polisa OC dzial'!Q139</f>
        <v>0</v>
      </c>
    </row>
    <row r="76" spans="2:16" s="13" customFormat="1" ht="9.75" customHeight="1">
      <c r="B76" s="327" t="s">
        <v>104</v>
      </c>
      <c r="C76" s="327"/>
      <c r="D76" s="327"/>
      <c r="E76" s="327"/>
      <c r="F76" s="327"/>
      <c r="G76" s="327"/>
      <c r="H76" s="327"/>
      <c r="M76" s="327" t="s">
        <v>105</v>
      </c>
      <c r="N76" s="327"/>
      <c r="O76" s="327"/>
      <c r="P76" s="327"/>
    </row>
    <row r="77" spans="2:17" ht="52.5" customHeight="1">
      <c r="B77" s="322"/>
      <c r="C77" s="322"/>
      <c r="D77" s="322"/>
      <c r="E77" s="322"/>
      <c r="F77" s="322"/>
      <c r="G77" s="322"/>
      <c r="H77" s="322"/>
      <c r="I77" s="322"/>
      <c r="J77" s="322"/>
      <c r="K77" s="51"/>
      <c r="M77" s="51"/>
      <c r="O77" s="324"/>
      <c r="P77" s="324"/>
      <c r="Q77" s="324"/>
    </row>
    <row r="78" spans="2:17" ht="9.75" customHeight="1">
      <c r="B78" s="323" t="s">
        <v>106</v>
      </c>
      <c r="C78" s="323"/>
      <c r="D78" s="323"/>
      <c r="E78" s="323"/>
      <c r="F78" s="323"/>
      <c r="G78" s="323"/>
      <c r="H78" s="323"/>
      <c r="I78" s="323"/>
      <c r="J78" s="323"/>
      <c r="O78" s="311" t="s">
        <v>107</v>
      </c>
      <c r="P78" s="311"/>
      <c r="Q78" s="311"/>
    </row>
    <row r="79" ht="4.5" customHeight="1"/>
    <row r="80" spans="2:17" ht="10.5" customHeight="1">
      <c r="B80" s="320" t="s">
        <v>108</v>
      </c>
      <c r="C80" s="320"/>
      <c r="D80" s="320"/>
      <c r="E80" s="320"/>
      <c r="F80" s="320"/>
      <c r="G80" s="320"/>
      <c r="H80" s="320"/>
      <c r="I80" s="320"/>
      <c r="J80" s="320"/>
      <c r="K80" s="320"/>
      <c r="L80" s="320"/>
      <c r="M80" s="320"/>
      <c r="N80" s="320"/>
      <c r="O80" s="320"/>
      <c r="P80" s="320"/>
      <c r="Q80" s="320"/>
    </row>
    <row r="81" spans="2:17" ht="20.25" customHeight="1">
      <c r="B81" s="321" t="s">
        <v>109</v>
      </c>
      <c r="C81" s="321"/>
      <c r="D81" s="321"/>
      <c r="E81" s="321"/>
      <c r="F81" s="321"/>
      <c r="G81" s="321"/>
      <c r="H81" s="321"/>
      <c r="I81" s="321"/>
      <c r="J81" s="321"/>
      <c r="K81" s="321"/>
      <c r="L81" s="321"/>
      <c r="M81" s="321"/>
      <c r="N81" s="321"/>
      <c r="O81" s="321"/>
      <c r="P81" s="321"/>
      <c r="Q81" s="321"/>
    </row>
    <row r="82" spans="2:17" ht="10.5" customHeight="1">
      <c r="B82" s="320" t="s">
        <v>110</v>
      </c>
      <c r="C82" s="320"/>
      <c r="D82" s="320"/>
      <c r="E82" s="320"/>
      <c r="F82" s="320"/>
      <c r="G82" s="320"/>
      <c r="H82" s="320"/>
      <c r="I82" s="320"/>
      <c r="J82" s="320"/>
      <c r="K82" s="320"/>
      <c r="L82" s="320"/>
      <c r="M82" s="320"/>
      <c r="N82" s="320"/>
      <c r="O82" s="320"/>
      <c r="P82" s="320"/>
      <c r="Q82" s="320"/>
    </row>
    <row r="83" spans="2:17" ht="40.5" customHeight="1">
      <c r="B83" s="321" t="s">
        <v>111</v>
      </c>
      <c r="C83" s="321"/>
      <c r="D83" s="321"/>
      <c r="E83" s="321"/>
      <c r="F83" s="321"/>
      <c r="G83" s="321"/>
      <c r="H83" s="321"/>
      <c r="I83" s="321"/>
      <c r="J83" s="321"/>
      <c r="K83" s="321"/>
      <c r="L83" s="321"/>
      <c r="M83" s="321"/>
      <c r="N83" s="321"/>
      <c r="O83" s="321"/>
      <c r="P83" s="321"/>
      <c r="Q83" s="321"/>
    </row>
    <row r="84" spans="2:17" ht="10.5" customHeight="1">
      <c r="B84" s="320" t="s">
        <v>112</v>
      </c>
      <c r="C84" s="320"/>
      <c r="D84" s="320"/>
      <c r="E84" s="320"/>
      <c r="F84" s="320"/>
      <c r="G84" s="320"/>
      <c r="H84" s="320"/>
      <c r="I84" s="320"/>
      <c r="J84" s="320"/>
      <c r="K84" s="320"/>
      <c r="L84" s="320"/>
      <c r="M84" s="320"/>
      <c r="N84" s="320"/>
      <c r="O84" s="320"/>
      <c r="P84" s="320"/>
      <c r="Q84" s="320"/>
    </row>
    <row r="85" spans="2:17" ht="20.25" customHeight="1">
      <c r="B85" s="321" t="s">
        <v>113</v>
      </c>
      <c r="C85" s="321"/>
      <c r="D85" s="321"/>
      <c r="E85" s="321"/>
      <c r="F85" s="321"/>
      <c r="G85" s="321"/>
      <c r="H85" s="321"/>
      <c r="I85" s="321"/>
      <c r="J85" s="321"/>
      <c r="K85" s="321"/>
      <c r="L85" s="321"/>
      <c r="M85" s="321"/>
      <c r="N85" s="321"/>
      <c r="O85" s="321"/>
      <c r="P85" s="321"/>
      <c r="Q85" s="321"/>
    </row>
    <row r="86" spans="7:17" ht="35.25" customHeight="1">
      <c r="G86" s="322"/>
      <c r="H86" s="322"/>
      <c r="I86" s="322"/>
      <c r="J86" s="322"/>
      <c r="K86" s="322"/>
      <c r="O86" s="323"/>
      <c r="P86" s="323"/>
      <c r="Q86" s="323"/>
    </row>
    <row r="87" spans="7:17" ht="9.75" customHeight="1">
      <c r="G87" s="311" t="s">
        <v>114</v>
      </c>
      <c r="H87" s="311"/>
      <c r="I87" s="311"/>
      <c r="J87" s="311"/>
      <c r="K87" s="311"/>
      <c r="O87" s="311" t="s">
        <v>115</v>
      </c>
      <c r="P87" s="311"/>
      <c r="Q87" s="311"/>
    </row>
    <row r="88" ht="70.5" customHeight="1"/>
    <row r="89" spans="2:17" ht="4.5" customHeight="1">
      <c r="B89" s="45"/>
      <c r="C89" s="46"/>
      <c r="D89" s="46"/>
      <c r="E89" s="46"/>
      <c r="F89" s="46"/>
      <c r="G89" s="46"/>
      <c r="H89" s="46"/>
      <c r="I89" s="46"/>
      <c r="J89" s="46"/>
      <c r="K89" s="46"/>
      <c r="L89" s="46"/>
      <c r="M89" s="46"/>
      <c r="N89" s="46"/>
      <c r="O89" s="46"/>
      <c r="P89" s="46"/>
      <c r="Q89" s="29"/>
    </row>
    <row r="90" spans="2:17" ht="18" customHeight="1">
      <c r="B90" s="312" t="s">
        <v>116</v>
      </c>
      <c r="C90" s="313"/>
      <c r="D90" s="313"/>
      <c r="E90" s="313"/>
      <c r="F90" s="313"/>
      <c r="G90" s="313"/>
      <c r="H90" s="314" t="s">
        <v>117</v>
      </c>
      <c r="I90" s="314"/>
      <c r="J90" s="314"/>
      <c r="K90" s="314"/>
      <c r="L90" s="314"/>
      <c r="M90" s="314"/>
      <c r="N90" s="314"/>
      <c r="O90" s="314"/>
      <c r="P90" s="315" t="s">
        <v>118</v>
      </c>
      <c r="Q90" s="316"/>
    </row>
    <row r="91" spans="2:17" ht="19.5" customHeight="1">
      <c r="B91" s="317" t="s">
        <v>119</v>
      </c>
      <c r="C91" s="318"/>
      <c r="D91" s="318"/>
      <c r="E91" s="318"/>
      <c r="F91" s="318"/>
      <c r="G91" s="318"/>
      <c r="H91" s="318"/>
      <c r="I91" s="318"/>
      <c r="J91" s="318"/>
      <c r="K91" s="318"/>
      <c r="L91" s="318"/>
      <c r="M91" s="318"/>
      <c r="N91" s="318"/>
      <c r="O91" s="318"/>
      <c r="P91" s="318"/>
      <c r="Q91" s="319"/>
    </row>
    <row r="92" spans="2:17" ht="4.5" customHeight="1">
      <c r="B92" s="32"/>
      <c r="C92" s="33"/>
      <c r="D92" s="33"/>
      <c r="E92" s="33"/>
      <c r="F92" s="33"/>
      <c r="G92" s="33"/>
      <c r="H92" s="33"/>
      <c r="I92" s="33"/>
      <c r="J92" s="33"/>
      <c r="K92" s="33"/>
      <c r="L92" s="33"/>
      <c r="M92" s="33"/>
      <c r="N92" s="33"/>
      <c r="O92" s="33"/>
      <c r="P92" s="33"/>
      <c r="Q92" s="34"/>
    </row>
    <row r="93" ht="7.5" customHeight="1"/>
    <row r="94" spans="11:17" ht="21" customHeight="1">
      <c r="K94" s="395" t="s">
        <v>208</v>
      </c>
      <c r="L94" s="395"/>
      <c r="M94" s="395"/>
      <c r="N94" s="395"/>
      <c r="O94" s="395"/>
      <c r="P94" s="309">
        <f>M6</f>
        <v>0</v>
      </c>
      <c r="Q94" s="309"/>
    </row>
    <row r="95" spans="2:17" ht="10.5" customHeight="1">
      <c r="B95" s="310" t="s">
        <v>120</v>
      </c>
      <c r="C95" s="310"/>
      <c r="D95" s="310"/>
      <c r="E95" s="310"/>
      <c r="F95" s="310"/>
      <c r="G95" s="310"/>
      <c r="H95" s="310"/>
      <c r="I95" s="310"/>
      <c r="J95" s="310"/>
      <c r="K95" s="310"/>
      <c r="L95" s="310"/>
      <c r="M95" s="310"/>
      <c r="N95" s="310"/>
      <c r="O95" s="310"/>
      <c r="P95" s="310"/>
      <c r="Q95" s="310"/>
    </row>
    <row r="96" ht="7.5" customHeight="1"/>
  </sheetData>
  <sheetProtection password="E1A4" sheet="1" selectLockedCells="1"/>
  <protectedRanges>
    <protectedRange sqref="F64:Q64" name="Str2 skladka slownie"/>
    <protectedRange sqref="B2:Q2" name="Str1 Naglowek"/>
    <protectedRange sqref="B49:Q49" name="Str2 Naglowek"/>
    <protectedRange sqref="O77" name="Str2 podpis PZU"/>
  </protectedRanges>
  <mergeCells count="125">
    <mergeCell ref="B2:Q2"/>
    <mergeCell ref="B6:L6"/>
    <mergeCell ref="K94:O94"/>
    <mergeCell ref="K18:M18"/>
    <mergeCell ref="B4:Q4"/>
    <mergeCell ref="O6:Q6"/>
    <mergeCell ref="B8:K10"/>
    <mergeCell ref="M8:Q8"/>
    <mergeCell ref="M9:Q9"/>
    <mergeCell ref="M6:N6"/>
    <mergeCell ref="M10:N10"/>
    <mergeCell ref="O10:Q10"/>
    <mergeCell ref="B12:E12"/>
    <mergeCell ref="F12:Q12"/>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O18:Q18"/>
    <mergeCell ref="B20:Q20"/>
    <mergeCell ref="B21:Q21"/>
    <mergeCell ref="B22:Q22"/>
    <mergeCell ref="B24:Q24"/>
    <mergeCell ref="B25:Q25"/>
    <mergeCell ref="B26:G26"/>
    <mergeCell ref="I26:K26"/>
    <mergeCell ref="M26:N26"/>
    <mergeCell ref="O26:P26"/>
    <mergeCell ref="B28:Q28"/>
    <mergeCell ref="L29:N29"/>
    <mergeCell ref="L30:N30"/>
    <mergeCell ref="B32:J32"/>
    <mergeCell ref="K32:N32"/>
    <mergeCell ref="O32:Q32"/>
    <mergeCell ref="B33:J33"/>
    <mergeCell ref="K33:N33"/>
    <mergeCell ref="O33:Q33"/>
    <mergeCell ref="B35:P35"/>
    <mergeCell ref="B36:J36"/>
    <mergeCell ref="K36:N36"/>
    <mergeCell ref="O36:Q36"/>
    <mergeCell ref="E40:J42"/>
    <mergeCell ref="O40:Q42"/>
    <mergeCell ref="B44:N44"/>
    <mergeCell ref="O44:Q44"/>
    <mergeCell ref="B46:Q46"/>
    <mergeCell ref="E37:J39"/>
    <mergeCell ref="K40:N42"/>
    <mergeCell ref="O37:Q39"/>
    <mergeCell ref="B51:P51"/>
    <mergeCell ref="B52:D52"/>
    <mergeCell ref="F52:K52"/>
    <mergeCell ref="O52:Q52"/>
    <mergeCell ref="B53:D53"/>
    <mergeCell ref="F53:K53"/>
    <mergeCell ref="O53:Q53"/>
    <mergeCell ref="B55:P55"/>
    <mergeCell ref="D56:K56"/>
    <mergeCell ref="M56:N56"/>
    <mergeCell ref="P56:Q56"/>
    <mergeCell ref="D57:K57"/>
    <mergeCell ref="M57:N57"/>
    <mergeCell ref="P57:Q57"/>
    <mergeCell ref="D58:K58"/>
    <mergeCell ref="M58:N58"/>
    <mergeCell ref="P58:Q58"/>
    <mergeCell ref="D59:K59"/>
    <mergeCell ref="M59:N59"/>
    <mergeCell ref="P59:Q59"/>
    <mergeCell ref="B61:H61"/>
    <mergeCell ref="J61:K61"/>
    <mergeCell ref="M61:Q61"/>
    <mergeCell ref="B62:M62"/>
    <mergeCell ref="N62:Q62"/>
    <mergeCell ref="B64:E64"/>
    <mergeCell ref="F64:Q64"/>
    <mergeCell ref="B66:D66"/>
    <mergeCell ref="F66:I66"/>
    <mergeCell ref="J66:K66"/>
    <mergeCell ref="O66:P66"/>
    <mergeCell ref="B68:D68"/>
    <mergeCell ref="F68:I68"/>
    <mergeCell ref="J68:K68"/>
    <mergeCell ref="O68:P68"/>
    <mergeCell ref="B70:J70"/>
    <mergeCell ref="N70:Q70"/>
    <mergeCell ref="B72:Q72"/>
    <mergeCell ref="B73:Q73"/>
    <mergeCell ref="B75:I75"/>
    <mergeCell ref="J75:K75"/>
    <mergeCell ref="M75:P75"/>
    <mergeCell ref="B76:H76"/>
    <mergeCell ref="M76:P76"/>
    <mergeCell ref="B77:J77"/>
    <mergeCell ref="O77:Q77"/>
    <mergeCell ref="B78:J78"/>
    <mergeCell ref="O78:Q78"/>
    <mergeCell ref="H90:O90"/>
    <mergeCell ref="P90:Q90"/>
    <mergeCell ref="B80:Q80"/>
    <mergeCell ref="B81:Q81"/>
    <mergeCell ref="B82:Q82"/>
    <mergeCell ref="B83:Q83"/>
    <mergeCell ref="B84:Q84"/>
    <mergeCell ref="B85:Q85"/>
    <mergeCell ref="B49:Q49"/>
    <mergeCell ref="B91:Q91"/>
    <mergeCell ref="P94:Q94"/>
    <mergeCell ref="B95:Q95"/>
    <mergeCell ref="K37:N39"/>
    <mergeCell ref="G86:K86"/>
    <mergeCell ref="O86:Q86"/>
    <mergeCell ref="G87:K87"/>
    <mergeCell ref="O87:Q87"/>
    <mergeCell ref="B90:G90"/>
  </mergeCells>
  <printOptions/>
  <pageMargins left="0.3937007874015748" right="0.3937007874015748" top="0.5905511811023623" bottom="0.5905511811023623" header="0.31496062992125984" footer="0.31496062992125984"/>
  <pageSetup horizontalDpi="600" verticalDpi="600" orientation="portrait" paperSize="9" r:id="rId2"/>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A1:Q70"/>
  <sheetViews>
    <sheetView showGridLines="0" showRowColHeaders="0" zoomScalePageLayoutView="0" workbookViewId="0" topLeftCell="A25">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87"/>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85">
        <f>'Polisa OC zawod'!M6</f>
        <v>0</v>
      </c>
      <c r="G5" s="16"/>
      <c r="H5" s="81" t="s">
        <v>146</v>
      </c>
      <c r="I5" s="60">
        <f>'Polisa OC dzial'!J139</f>
        <v>0</v>
      </c>
    </row>
    <row r="6" spans="1:10" ht="7.5" customHeight="1">
      <c r="A6" s="7"/>
      <c r="B6" s="8"/>
      <c r="C6" s="8"/>
      <c r="D6" s="8"/>
      <c r="E6" s="7"/>
      <c r="F6" s="11"/>
      <c r="G6" s="11"/>
      <c r="H6" s="11"/>
      <c r="J6" s="11"/>
    </row>
    <row r="7" spans="1:10" ht="36" customHeight="1">
      <c r="A7" s="10"/>
      <c r="B7" s="480" t="s">
        <v>207</v>
      </c>
      <c r="C7" s="481"/>
      <c r="D7" s="481"/>
      <c r="E7" s="481"/>
      <c r="F7" s="481"/>
      <c r="G7" s="481"/>
      <c r="H7" s="481"/>
      <c r="I7" s="481"/>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7.5" customHeight="1">
      <c r="A21" s="10"/>
      <c r="B21" s="10"/>
      <c r="C21" s="10"/>
      <c r="D21" s="10"/>
      <c r="E21" s="10"/>
      <c r="F21" s="10"/>
      <c r="G21" s="10"/>
      <c r="H21" s="10"/>
      <c r="I21" s="10"/>
      <c r="J21" s="10"/>
    </row>
    <row r="22" spans="1:10" ht="12.75">
      <c r="A22" s="10"/>
      <c r="B22" s="336" t="s">
        <v>202</v>
      </c>
      <c r="C22" s="336"/>
      <c r="D22" s="336"/>
      <c r="E22" s="336"/>
      <c r="F22" s="336"/>
      <c r="G22" s="336"/>
      <c r="H22" s="336"/>
      <c r="I22" s="336"/>
      <c r="J22" s="10"/>
    </row>
    <row r="23" spans="1:10" ht="7.5" customHeight="1">
      <c r="A23" s="10"/>
      <c r="B23" s="10"/>
      <c r="C23" s="10"/>
      <c r="D23" s="10"/>
      <c r="E23" s="10"/>
      <c r="F23" s="10"/>
      <c r="G23" s="10"/>
      <c r="H23" s="10"/>
      <c r="I23" s="10"/>
      <c r="J23" s="10"/>
    </row>
    <row r="24" spans="1:10" ht="33.75" customHeight="1">
      <c r="A24" s="10"/>
      <c r="B24" s="80"/>
      <c r="C24" s="89" t="s">
        <v>5</v>
      </c>
      <c r="D24" s="425" t="s">
        <v>165</v>
      </c>
      <c r="E24" s="425"/>
      <c r="F24" s="425"/>
      <c r="G24" s="425"/>
      <c r="H24" s="425"/>
      <c r="I24" s="425"/>
      <c r="J24" s="10"/>
    </row>
    <row r="25" spans="1:10" ht="67.5" customHeight="1">
      <c r="A25" s="10"/>
      <c r="B25" s="80"/>
      <c r="C25" s="89" t="s">
        <v>6</v>
      </c>
      <c r="D25" s="425" t="s">
        <v>167</v>
      </c>
      <c r="E25" s="425"/>
      <c r="F25" s="425"/>
      <c r="G25" s="425"/>
      <c r="H25" s="425"/>
      <c r="I25" s="425"/>
      <c r="J25" s="10"/>
    </row>
    <row r="26" spans="1:10" ht="57" customHeight="1">
      <c r="A26" s="10"/>
      <c r="B26" s="80"/>
      <c r="C26" s="89" t="s">
        <v>7</v>
      </c>
      <c r="D26" s="425" t="s">
        <v>168</v>
      </c>
      <c r="E26" s="425"/>
      <c r="F26" s="425"/>
      <c r="G26" s="425"/>
      <c r="H26" s="425"/>
      <c r="I26" s="425"/>
      <c r="J26" s="10"/>
    </row>
    <row r="27" s="10" customFormat="1" ht="7.5" customHeight="1">
      <c r="A27" s="17"/>
    </row>
    <row r="28" s="10" customFormat="1" ht="7.5" customHeight="1">
      <c r="A28" s="17"/>
    </row>
    <row r="29" spans="1:17" s="10" customFormat="1" ht="40.5" customHeight="1">
      <c r="A29" s="15"/>
      <c r="B29" s="351" t="s">
        <v>147</v>
      </c>
      <c r="C29" s="351"/>
      <c r="D29" s="351"/>
      <c r="E29" s="351"/>
      <c r="F29" s="351"/>
      <c r="G29" s="351"/>
      <c r="H29" s="351"/>
      <c r="I29" s="351"/>
      <c r="J29" s="83"/>
      <c r="K29" s="84"/>
      <c r="L29" s="84"/>
      <c r="M29" s="84"/>
      <c r="N29" s="84"/>
      <c r="O29" s="84"/>
      <c r="P29" s="84"/>
      <c r="Q29" s="84"/>
    </row>
    <row r="30" spans="1:10" ht="7.5" customHeight="1">
      <c r="A30" s="10"/>
      <c r="B30" s="10"/>
      <c r="C30" s="10"/>
      <c r="D30" s="10"/>
      <c r="E30" s="10"/>
      <c r="F30" s="10"/>
      <c r="G30" s="10"/>
      <c r="H30" s="10"/>
      <c r="I30" s="10"/>
      <c r="J30" s="10"/>
    </row>
    <row r="31" spans="1:10" ht="123.75" customHeight="1">
      <c r="A31" s="10"/>
      <c r="B31" s="80"/>
      <c r="C31" s="89" t="s">
        <v>8</v>
      </c>
      <c r="D31" s="425" t="s">
        <v>169</v>
      </c>
      <c r="E31" s="425"/>
      <c r="F31" s="425"/>
      <c r="G31" s="425"/>
      <c r="H31" s="425"/>
      <c r="I31" s="425"/>
      <c r="J31" s="10"/>
    </row>
    <row r="32" spans="1:10" ht="7.5" customHeight="1">
      <c r="A32" s="10"/>
      <c r="B32" s="10"/>
      <c r="C32" s="10"/>
      <c r="D32" s="10"/>
      <c r="E32" s="10"/>
      <c r="F32" s="10"/>
      <c r="G32" s="10"/>
      <c r="H32" s="10"/>
      <c r="I32" s="10"/>
      <c r="J32" s="10"/>
    </row>
    <row r="33" spans="1:10" ht="52.5" customHeight="1">
      <c r="A33" s="10"/>
      <c r="B33" s="426"/>
      <c r="C33" s="426"/>
      <c r="D33" s="426"/>
      <c r="E33" s="426"/>
      <c r="G33" s="10"/>
      <c r="H33" s="10"/>
      <c r="I33" s="79"/>
      <c r="J33" s="10"/>
    </row>
    <row r="34" spans="1:11" ht="12.75">
      <c r="A34" s="10"/>
      <c r="B34" s="427" t="s">
        <v>106</v>
      </c>
      <c r="C34" s="427"/>
      <c r="D34" s="427"/>
      <c r="E34" s="427"/>
      <c r="F34" s="10"/>
      <c r="G34" s="10"/>
      <c r="H34" s="10"/>
      <c r="I34" s="78" t="s">
        <v>107</v>
      </c>
      <c r="J34" s="53"/>
      <c r="K34" s="53"/>
    </row>
    <row r="35" spans="1:10" ht="7.5" customHeight="1">
      <c r="A35" s="10"/>
      <c r="B35" s="10"/>
      <c r="C35" s="10"/>
      <c r="D35" s="10"/>
      <c r="E35" s="10"/>
      <c r="F35" s="10"/>
      <c r="G35" s="10"/>
      <c r="H35" s="10"/>
      <c r="I35" s="10"/>
      <c r="J35" s="10"/>
    </row>
    <row r="36" spans="1:9" ht="22.5" customHeight="1">
      <c r="A36" s="10"/>
      <c r="B36" s="395" t="str">
        <f>"Załącznik nr 1 do polisy Nr "&amp;'Polisa OC zawod'!M6</f>
        <v>Załącznik nr 1 do polisy Nr </v>
      </c>
      <c r="C36" s="395"/>
      <c r="D36" s="395"/>
      <c r="E36" s="395"/>
      <c r="F36" s="395"/>
      <c r="G36" s="395"/>
      <c r="H36" s="395"/>
      <c r="I36" s="395"/>
    </row>
    <row r="37" spans="1:10" ht="7.5" customHeight="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sheetData>
  <sheetProtection password="E1A4" sheet="1" selectLockedCells="1"/>
  <protectedRanges>
    <protectedRange sqref="I33" name="Str1 podpis PZU"/>
    <protectedRange sqref="B2:I2" name="Str1 Naglowek"/>
    <protectedRange sqref="B29:Q29" name="Str2 Naglowek"/>
  </protectedRanges>
  <mergeCells count="25">
    <mergeCell ref="B2:I2"/>
    <mergeCell ref="B4:I4"/>
    <mergeCell ref="B5:E5"/>
    <mergeCell ref="B7:I7"/>
    <mergeCell ref="D9:I9"/>
    <mergeCell ref="D10:I10"/>
    <mergeCell ref="D25:I25"/>
    <mergeCell ref="D26:I26"/>
    <mergeCell ref="B29:I29"/>
    <mergeCell ref="D11:I11"/>
    <mergeCell ref="D12:I12"/>
    <mergeCell ref="D13:I13"/>
    <mergeCell ref="D14:I14"/>
    <mergeCell ref="D15:I15"/>
    <mergeCell ref="D16:I16"/>
    <mergeCell ref="D31:I31"/>
    <mergeCell ref="B33:E33"/>
    <mergeCell ref="B34:E34"/>
    <mergeCell ref="B36:I36"/>
    <mergeCell ref="D17:I17"/>
    <mergeCell ref="D18:I18"/>
    <mergeCell ref="D19:I19"/>
    <mergeCell ref="D20:I20"/>
    <mergeCell ref="B22:I22"/>
    <mergeCell ref="D24:I24"/>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dimension ref="A1:Q76"/>
  <sheetViews>
    <sheetView showGridLines="0" showRowColHeaders="0" zoomScalePageLayoutView="0" workbookViewId="0" topLeftCell="A28">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11"/>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86">
        <f>'Polisa OC zawod'!M6</f>
        <v>0</v>
      </c>
      <c r="G5" s="16"/>
      <c r="H5" s="81" t="s">
        <v>146</v>
      </c>
      <c r="I5" s="60">
        <f>'Polisa OC dzial'!J139</f>
        <v>0</v>
      </c>
    </row>
    <row r="6" spans="1:10" ht="7.5" customHeight="1">
      <c r="A6" s="7"/>
      <c r="B6" s="8"/>
      <c r="C6" s="8"/>
      <c r="D6" s="8"/>
      <c r="E6" s="7"/>
      <c r="F6" s="11"/>
      <c r="G6" s="11"/>
      <c r="H6" s="11"/>
      <c r="J6" s="11"/>
    </row>
    <row r="7" spans="1:10" ht="36" customHeight="1">
      <c r="A7" s="10"/>
      <c r="B7" s="480" t="s">
        <v>207</v>
      </c>
      <c r="C7" s="481"/>
      <c r="D7" s="481"/>
      <c r="E7" s="481"/>
      <c r="F7" s="481"/>
      <c r="G7" s="481"/>
      <c r="H7" s="481"/>
      <c r="I7" s="481"/>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7.5" customHeight="1">
      <c r="A21" s="10"/>
      <c r="B21" s="10"/>
      <c r="C21" s="10"/>
      <c r="D21" s="10"/>
      <c r="E21" s="10"/>
      <c r="F21" s="10"/>
      <c r="G21" s="10"/>
      <c r="H21" s="10"/>
      <c r="I21" s="10"/>
      <c r="J21" s="10"/>
    </row>
    <row r="22" spans="1:10" ht="12.75">
      <c r="A22" s="10"/>
      <c r="B22" s="336" t="s">
        <v>202</v>
      </c>
      <c r="C22" s="336"/>
      <c r="D22" s="336"/>
      <c r="E22" s="336"/>
      <c r="F22" s="336"/>
      <c r="G22" s="336"/>
      <c r="H22" s="336"/>
      <c r="I22" s="336"/>
      <c r="J22" s="10"/>
    </row>
    <row r="23" spans="1:10" ht="7.5" customHeight="1">
      <c r="A23" s="10"/>
      <c r="B23" s="10"/>
      <c r="C23" s="10"/>
      <c r="D23" s="10"/>
      <c r="E23" s="10"/>
      <c r="F23" s="10"/>
      <c r="G23" s="10"/>
      <c r="H23" s="10"/>
      <c r="I23" s="10"/>
      <c r="J23" s="10"/>
    </row>
    <row r="24" spans="1:10" ht="33.75" customHeight="1">
      <c r="A24" s="10"/>
      <c r="B24" s="80"/>
      <c r="C24" s="89" t="s">
        <v>5</v>
      </c>
      <c r="D24" s="425" t="s">
        <v>165</v>
      </c>
      <c r="E24" s="425"/>
      <c r="F24" s="425"/>
      <c r="G24" s="425"/>
      <c r="H24" s="425"/>
      <c r="I24" s="425"/>
      <c r="J24" s="10"/>
    </row>
    <row r="25" spans="1:10" ht="67.5" customHeight="1">
      <c r="A25" s="10"/>
      <c r="B25" s="80"/>
      <c r="C25" s="89" t="s">
        <v>6</v>
      </c>
      <c r="D25" s="425" t="s">
        <v>167</v>
      </c>
      <c r="E25" s="425"/>
      <c r="F25" s="425"/>
      <c r="G25" s="425"/>
      <c r="H25" s="425"/>
      <c r="I25" s="425"/>
      <c r="J25" s="10"/>
    </row>
    <row r="26" spans="1:10" ht="57" customHeight="1">
      <c r="A26" s="10"/>
      <c r="B26" s="80"/>
      <c r="C26" s="89" t="s">
        <v>7</v>
      </c>
      <c r="D26" s="425" t="s">
        <v>168</v>
      </c>
      <c r="E26" s="425"/>
      <c r="F26" s="425"/>
      <c r="G26" s="425"/>
      <c r="H26" s="425"/>
      <c r="I26" s="425"/>
      <c r="J26" s="10"/>
    </row>
    <row r="27" s="10" customFormat="1" ht="7.5" customHeight="1">
      <c r="A27" s="17"/>
    </row>
    <row r="28" s="10" customFormat="1" ht="7.5" customHeight="1">
      <c r="A28" s="17"/>
    </row>
    <row r="29" spans="1:17" s="10" customFormat="1" ht="40.5" customHeight="1">
      <c r="A29" s="15"/>
      <c r="B29" s="351" t="s">
        <v>147</v>
      </c>
      <c r="C29" s="351"/>
      <c r="D29" s="351"/>
      <c r="E29" s="351"/>
      <c r="F29" s="351"/>
      <c r="G29" s="351"/>
      <c r="H29" s="351"/>
      <c r="I29" s="351"/>
      <c r="J29" s="83"/>
      <c r="K29" s="84"/>
      <c r="L29" s="84"/>
      <c r="M29" s="84"/>
      <c r="N29" s="84"/>
      <c r="O29" s="84"/>
      <c r="P29" s="84"/>
      <c r="Q29" s="84"/>
    </row>
    <row r="30" spans="1:10" ht="7.5" customHeight="1">
      <c r="A30" s="10"/>
      <c r="B30" s="10"/>
      <c r="C30" s="10"/>
      <c r="D30" s="10"/>
      <c r="E30" s="10"/>
      <c r="F30" s="10"/>
      <c r="G30" s="10"/>
      <c r="H30" s="10"/>
      <c r="I30" s="10"/>
      <c r="J30" s="10"/>
    </row>
    <row r="31" spans="1:10" ht="123.75" customHeight="1">
      <c r="A31" s="10"/>
      <c r="B31" s="80"/>
      <c r="C31" s="89" t="s">
        <v>8</v>
      </c>
      <c r="D31" s="425" t="s">
        <v>169</v>
      </c>
      <c r="E31" s="425"/>
      <c r="F31" s="425"/>
      <c r="G31" s="425"/>
      <c r="H31" s="425"/>
      <c r="I31" s="425"/>
      <c r="J31" s="10"/>
    </row>
    <row r="32" spans="1:10" ht="14.25" customHeight="1">
      <c r="A32" s="10"/>
      <c r="B32" s="10"/>
      <c r="C32" s="10"/>
      <c r="D32" s="10"/>
      <c r="E32" s="10"/>
      <c r="F32" s="10"/>
      <c r="G32" s="10"/>
      <c r="H32" s="10"/>
      <c r="I32" s="10"/>
      <c r="J32" s="10"/>
    </row>
    <row r="33" spans="1:10" s="62" customFormat="1" ht="12.75">
      <c r="A33" s="61"/>
      <c r="B33" s="336" t="s">
        <v>164</v>
      </c>
      <c r="C33" s="336"/>
      <c r="D33" s="336"/>
      <c r="E33" s="336"/>
      <c r="F33" s="336"/>
      <c r="G33" s="336"/>
      <c r="H33" s="336"/>
      <c r="I33" s="336"/>
      <c r="J33" s="61"/>
    </row>
    <row r="34" spans="1:10" ht="7.5" customHeight="1">
      <c r="A34" s="10"/>
      <c r="B34" s="10"/>
      <c r="C34" s="10"/>
      <c r="D34" s="10"/>
      <c r="E34" s="10"/>
      <c r="F34" s="10"/>
      <c r="G34" s="10"/>
      <c r="H34" s="10"/>
      <c r="I34" s="10"/>
      <c r="J34" s="10"/>
    </row>
    <row r="35" spans="1:10" ht="33.75" customHeight="1">
      <c r="A35" s="10"/>
      <c r="B35" s="429" t="s">
        <v>141</v>
      </c>
      <c r="C35" s="429"/>
      <c r="D35" s="425" t="s">
        <v>142</v>
      </c>
      <c r="E35" s="425"/>
      <c r="F35" s="425"/>
      <c r="G35" s="425"/>
      <c r="H35" s="425"/>
      <c r="I35" s="425"/>
      <c r="J35" s="10"/>
    </row>
    <row r="36" spans="1:10" ht="45" customHeight="1">
      <c r="A36" s="10"/>
      <c r="B36" s="80"/>
      <c r="C36" s="89" t="s">
        <v>5</v>
      </c>
      <c r="D36" s="425" t="s">
        <v>143</v>
      </c>
      <c r="E36" s="425"/>
      <c r="F36" s="425"/>
      <c r="G36" s="425"/>
      <c r="H36" s="425"/>
      <c r="I36" s="425"/>
      <c r="J36" s="10"/>
    </row>
    <row r="37" spans="1:10" ht="22.5" customHeight="1">
      <c r="A37" s="10"/>
      <c r="B37" s="80"/>
      <c r="C37" s="89" t="s">
        <v>6</v>
      </c>
      <c r="D37" s="425" t="s">
        <v>140</v>
      </c>
      <c r="E37" s="425"/>
      <c r="F37" s="425"/>
      <c r="G37" s="425"/>
      <c r="H37" s="425"/>
      <c r="I37" s="425"/>
      <c r="J37" s="10"/>
    </row>
    <row r="38" spans="1:10" ht="7.5" customHeight="1">
      <c r="A38" s="10"/>
      <c r="B38" s="10"/>
      <c r="C38" s="10"/>
      <c r="D38" s="10"/>
      <c r="E38" s="10"/>
      <c r="F38" s="10"/>
      <c r="G38" s="10"/>
      <c r="H38" s="10"/>
      <c r="I38" s="10"/>
      <c r="J38" s="10"/>
    </row>
    <row r="39" spans="1:10" ht="52.5" customHeight="1">
      <c r="A39" s="10"/>
      <c r="B39" s="426"/>
      <c r="C39" s="426"/>
      <c r="D39" s="426"/>
      <c r="E39" s="426"/>
      <c r="G39" s="10"/>
      <c r="H39" s="10"/>
      <c r="I39" s="79"/>
      <c r="J39" s="10"/>
    </row>
    <row r="40" spans="1:11" ht="12.75">
      <c r="A40" s="10"/>
      <c r="B40" s="427" t="s">
        <v>106</v>
      </c>
      <c r="C40" s="427"/>
      <c r="D40" s="427"/>
      <c r="E40" s="427"/>
      <c r="F40" s="10"/>
      <c r="G40" s="10"/>
      <c r="H40" s="10"/>
      <c r="I40" s="78" t="s">
        <v>107</v>
      </c>
      <c r="J40" s="53"/>
      <c r="K40" s="53"/>
    </row>
    <row r="41" spans="1:10" ht="7.5" customHeight="1">
      <c r="A41" s="10"/>
      <c r="B41" s="10"/>
      <c r="C41" s="10"/>
      <c r="D41" s="10"/>
      <c r="E41" s="10"/>
      <c r="F41" s="10"/>
      <c r="G41" s="10"/>
      <c r="H41" s="10"/>
      <c r="I41" s="10"/>
      <c r="J41" s="10"/>
    </row>
    <row r="42" spans="1:9" ht="22.5" customHeight="1">
      <c r="A42" s="10"/>
      <c r="B42" s="395" t="str">
        <f>"Załącznik nr 1 do polisy Nr "&amp;'Polisa OC zawod'!M6</f>
        <v>Załącznik nr 1 do polisy Nr </v>
      </c>
      <c r="C42" s="395"/>
      <c r="D42" s="395"/>
      <c r="E42" s="395"/>
      <c r="F42" s="395"/>
      <c r="G42" s="395"/>
      <c r="H42" s="395"/>
      <c r="I42" s="395"/>
    </row>
    <row r="43" spans="1:10" ht="7.5" customHeight="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sheetData>
  <sheetProtection password="E1A4" sheet="1" selectLockedCells="1"/>
  <protectedRanges>
    <protectedRange sqref="I39" name="Str1 podpis PZU"/>
    <protectedRange sqref="B2:I2" name="Str1 Naglowek"/>
    <protectedRange sqref="B29:Q29" name="Str2 Naglowek"/>
  </protectedRanges>
  <mergeCells count="30">
    <mergeCell ref="B2:I2"/>
    <mergeCell ref="B4:I4"/>
    <mergeCell ref="B5:E5"/>
    <mergeCell ref="B7:I7"/>
    <mergeCell ref="D9:I9"/>
    <mergeCell ref="D10:I10"/>
    <mergeCell ref="D11:I11"/>
    <mergeCell ref="D12:I12"/>
    <mergeCell ref="D13:I13"/>
    <mergeCell ref="D14:I14"/>
    <mergeCell ref="D15:I15"/>
    <mergeCell ref="D16:I16"/>
    <mergeCell ref="B35:C35"/>
    <mergeCell ref="D35:I35"/>
    <mergeCell ref="D17:I17"/>
    <mergeCell ref="D18:I18"/>
    <mergeCell ref="D19:I19"/>
    <mergeCell ref="D20:I20"/>
    <mergeCell ref="B22:I22"/>
    <mergeCell ref="D24:I24"/>
    <mergeCell ref="B42:I42"/>
    <mergeCell ref="D36:I36"/>
    <mergeCell ref="D37:I37"/>
    <mergeCell ref="B39:E39"/>
    <mergeCell ref="B40:E40"/>
    <mergeCell ref="D25:I25"/>
    <mergeCell ref="D26:I26"/>
    <mergeCell ref="B29:I29"/>
    <mergeCell ref="D31:I31"/>
    <mergeCell ref="B33:I3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8.xml><?xml version="1.0" encoding="utf-8"?>
<worksheet xmlns="http://schemas.openxmlformats.org/spreadsheetml/2006/main" xmlns:r="http://schemas.openxmlformats.org/officeDocument/2006/relationships">
  <dimension ref="A1:Q77"/>
  <sheetViews>
    <sheetView showGridLines="0" showRowColHeaders="0" zoomScalePageLayoutView="0" workbookViewId="0" topLeftCell="A31">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11"/>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86">
        <f>'Polisa OC zawod'!M6</f>
        <v>0</v>
      </c>
      <c r="G5" s="16"/>
      <c r="H5" s="81" t="s">
        <v>146</v>
      </c>
      <c r="I5" s="60">
        <f>'Polisa OC dzial'!J139</f>
        <v>0</v>
      </c>
    </row>
    <row r="6" spans="1:10" ht="7.5" customHeight="1">
      <c r="A6" s="7"/>
      <c r="B6" s="8"/>
      <c r="C6" s="8"/>
      <c r="D6" s="8"/>
      <c r="E6" s="7"/>
      <c r="F6" s="11"/>
      <c r="G6" s="11"/>
      <c r="H6" s="11"/>
      <c r="J6" s="11"/>
    </row>
    <row r="7" spans="1:10" ht="36" customHeight="1">
      <c r="A7" s="10"/>
      <c r="B7" s="480" t="s">
        <v>207</v>
      </c>
      <c r="C7" s="481"/>
      <c r="D7" s="481"/>
      <c r="E7" s="481"/>
      <c r="F7" s="481"/>
      <c r="G7" s="481"/>
      <c r="H7" s="481"/>
      <c r="I7" s="481"/>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7.5" customHeight="1">
      <c r="A21" s="10"/>
      <c r="B21" s="10"/>
      <c r="C21" s="10"/>
      <c r="D21" s="10"/>
      <c r="E21" s="10"/>
      <c r="F21" s="10"/>
      <c r="G21" s="10"/>
      <c r="H21" s="10"/>
      <c r="I21" s="10"/>
      <c r="J21" s="10"/>
    </row>
    <row r="22" spans="1:10" ht="12.75">
      <c r="A22" s="10"/>
      <c r="B22" s="336" t="s">
        <v>202</v>
      </c>
      <c r="C22" s="336"/>
      <c r="D22" s="336"/>
      <c r="E22" s="336"/>
      <c r="F22" s="336"/>
      <c r="G22" s="336"/>
      <c r="H22" s="336"/>
      <c r="I22" s="336"/>
      <c r="J22" s="10"/>
    </row>
    <row r="23" spans="1:10" ht="7.5" customHeight="1">
      <c r="A23" s="10"/>
      <c r="B23" s="10"/>
      <c r="C23" s="10"/>
      <c r="D23" s="10"/>
      <c r="E23" s="10"/>
      <c r="F23" s="10"/>
      <c r="G23" s="10"/>
      <c r="H23" s="10"/>
      <c r="I23" s="10"/>
      <c r="J23" s="10"/>
    </row>
    <row r="24" spans="1:10" ht="33.75" customHeight="1">
      <c r="A24" s="10"/>
      <c r="B24" s="80"/>
      <c r="C24" s="89" t="s">
        <v>5</v>
      </c>
      <c r="D24" s="425" t="s">
        <v>165</v>
      </c>
      <c r="E24" s="425"/>
      <c r="F24" s="425"/>
      <c r="G24" s="425"/>
      <c r="H24" s="425"/>
      <c r="I24" s="425"/>
      <c r="J24" s="10"/>
    </row>
    <row r="25" spans="1:10" ht="67.5" customHeight="1">
      <c r="A25" s="10"/>
      <c r="B25" s="80"/>
      <c r="C25" s="89" t="s">
        <v>6</v>
      </c>
      <c r="D25" s="425" t="s">
        <v>167</v>
      </c>
      <c r="E25" s="425"/>
      <c r="F25" s="425"/>
      <c r="G25" s="425"/>
      <c r="H25" s="425"/>
      <c r="I25" s="425"/>
      <c r="J25" s="10"/>
    </row>
    <row r="26" spans="1:10" ht="57" customHeight="1">
      <c r="A26" s="10"/>
      <c r="B26" s="80"/>
      <c r="C26" s="89" t="s">
        <v>7</v>
      </c>
      <c r="D26" s="425" t="s">
        <v>168</v>
      </c>
      <c r="E26" s="425"/>
      <c r="F26" s="425"/>
      <c r="G26" s="425"/>
      <c r="H26" s="425"/>
      <c r="I26" s="425"/>
      <c r="J26" s="10"/>
    </row>
    <row r="27" s="10" customFormat="1" ht="7.5" customHeight="1">
      <c r="A27" s="17"/>
    </row>
    <row r="28" s="10" customFormat="1" ht="7.5" customHeight="1">
      <c r="A28" s="17"/>
    </row>
    <row r="29" spans="1:17" s="10" customFormat="1" ht="40.5" customHeight="1">
      <c r="A29" s="15"/>
      <c r="B29" s="351" t="s">
        <v>147</v>
      </c>
      <c r="C29" s="351"/>
      <c r="D29" s="351"/>
      <c r="E29" s="351"/>
      <c r="F29" s="351"/>
      <c r="G29" s="351"/>
      <c r="H29" s="351"/>
      <c r="I29" s="351"/>
      <c r="J29" s="83"/>
      <c r="K29" s="84"/>
      <c r="L29" s="84"/>
      <c r="M29" s="84"/>
      <c r="N29" s="84"/>
      <c r="O29" s="84"/>
      <c r="P29" s="84"/>
      <c r="Q29" s="84"/>
    </row>
    <row r="30" spans="1:10" ht="7.5" customHeight="1">
      <c r="A30" s="10"/>
      <c r="B30" s="10"/>
      <c r="C30" s="10"/>
      <c r="D30" s="10"/>
      <c r="E30" s="10"/>
      <c r="F30" s="10"/>
      <c r="G30" s="10"/>
      <c r="H30" s="10"/>
      <c r="I30" s="10"/>
      <c r="J30" s="10"/>
    </row>
    <row r="31" spans="1:10" ht="123.75" customHeight="1">
      <c r="A31" s="10"/>
      <c r="B31" s="80"/>
      <c r="C31" s="89" t="s">
        <v>8</v>
      </c>
      <c r="D31" s="425" t="s">
        <v>169</v>
      </c>
      <c r="E31" s="425"/>
      <c r="F31" s="425"/>
      <c r="G31" s="425"/>
      <c r="H31" s="425"/>
      <c r="I31" s="425"/>
      <c r="J31" s="10"/>
    </row>
    <row r="32" spans="1:10" ht="7.5" customHeight="1">
      <c r="A32" s="10"/>
      <c r="B32" s="10"/>
      <c r="C32" s="10"/>
      <c r="D32" s="10"/>
      <c r="E32" s="10"/>
      <c r="F32" s="10"/>
      <c r="G32" s="10"/>
      <c r="H32" s="10"/>
      <c r="I32" s="10"/>
      <c r="J32" s="10"/>
    </row>
    <row r="33" spans="1:10" s="62" customFormat="1" ht="12.75">
      <c r="A33" s="61"/>
      <c r="B33" s="336" t="s">
        <v>164</v>
      </c>
      <c r="C33" s="336"/>
      <c r="D33" s="336"/>
      <c r="E33" s="336"/>
      <c r="F33" s="336"/>
      <c r="G33" s="336"/>
      <c r="H33" s="336"/>
      <c r="I33" s="336"/>
      <c r="J33" s="61"/>
    </row>
    <row r="34" spans="1:10" ht="7.5" customHeight="1">
      <c r="A34" s="10"/>
      <c r="B34" s="10"/>
      <c r="C34" s="10"/>
      <c r="D34" s="10"/>
      <c r="E34" s="10"/>
      <c r="F34" s="10"/>
      <c r="G34" s="10"/>
      <c r="H34" s="10"/>
      <c r="I34" s="10"/>
      <c r="J34" s="10"/>
    </row>
    <row r="35" spans="1:10" ht="22.5" customHeight="1">
      <c r="A35" s="10"/>
      <c r="B35" s="429" t="s">
        <v>144</v>
      </c>
      <c r="C35" s="429"/>
      <c r="D35" s="425" t="s">
        <v>145</v>
      </c>
      <c r="E35" s="425"/>
      <c r="F35" s="425"/>
      <c r="G35" s="425"/>
      <c r="H35" s="425"/>
      <c r="I35" s="425"/>
      <c r="J35" s="10"/>
    </row>
    <row r="36" spans="1:10" ht="45" customHeight="1">
      <c r="A36" s="10"/>
      <c r="B36" s="80"/>
      <c r="C36" s="89" t="s">
        <v>5</v>
      </c>
      <c r="D36" s="425" t="s">
        <v>160</v>
      </c>
      <c r="E36" s="425"/>
      <c r="F36" s="425"/>
      <c r="G36" s="425"/>
      <c r="H36" s="425"/>
      <c r="I36" s="425"/>
      <c r="J36" s="10"/>
    </row>
    <row r="37" spans="1:10" ht="45.75" customHeight="1">
      <c r="A37" s="10"/>
      <c r="B37" s="80"/>
      <c r="C37" s="89" t="s">
        <v>6</v>
      </c>
      <c r="D37" s="425" t="s">
        <v>161</v>
      </c>
      <c r="E37" s="425"/>
      <c r="F37" s="425"/>
      <c r="G37" s="425"/>
      <c r="H37" s="425"/>
      <c r="I37" s="425"/>
      <c r="J37" s="10"/>
    </row>
    <row r="38" spans="1:10" ht="22.5" customHeight="1">
      <c r="A38" s="10"/>
      <c r="B38" s="80"/>
      <c r="C38" s="89" t="s">
        <v>7</v>
      </c>
      <c r="D38" s="425" t="s">
        <v>159</v>
      </c>
      <c r="E38" s="425"/>
      <c r="F38" s="425"/>
      <c r="G38" s="425"/>
      <c r="H38" s="425"/>
      <c r="I38" s="425"/>
      <c r="J38" s="10"/>
    </row>
    <row r="39" spans="1:10" ht="7.5" customHeight="1">
      <c r="A39" s="10"/>
      <c r="B39" s="10"/>
      <c r="C39" s="10"/>
      <c r="D39" s="10"/>
      <c r="E39" s="10"/>
      <c r="F39" s="10"/>
      <c r="G39" s="10"/>
      <c r="H39" s="10"/>
      <c r="I39" s="10"/>
      <c r="J39" s="10"/>
    </row>
    <row r="40" spans="1:10" ht="52.5" customHeight="1">
      <c r="A40" s="10"/>
      <c r="B40" s="426"/>
      <c r="C40" s="426"/>
      <c r="D40" s="426"/>
      <c r="E40" s="426"/>
      <c r="G40" s="10"/>
      <c r="H40" s="10"/>
      <c r="I40" s="79"/>
      <c r="J40" s="10"/>
    </row>
    <row r="41" spans="1:11" ht="12.75">
      <c r="A41" s="10"/>
      <c r="B41" s="427" t="s">
        <v>106</v>
      </c>
      <c r="C41" s="427"/>
      <c r="D41" s="427"/>
      <c r="E41" s="427"/>
      <c r="F41" s="10"/>
      <c r="G41" s="10"/>
      <c r="H41" s="10"/>
      <c r="I41" s="78" t="s">
        <v>107</v>
      </c>
      <c r="J41" s="53"/>
      <c r="K41" s="53"/>
    </row>
    <row r="42" spans="1:10" ht="7.5" customHeight="1">
      <c r="A42" s="10"/>
      <c r="B42" s="10"/>
      <c r="C42" s="10"/>
      <c r="D42" s="10"/>
      <c r="E42" s="10"/>
      <c r="F42" s="10"/>
      <c r="G42" s="10"/>
      <c r="H42" s="10"/>
      <c r="I42" s="10"/>
      <c r="J42" s="10"/>
    </row>
    <row r="43" spans="1:9" ht="22.5" customHeight="1">
      <c r="A43" s="10"/>
      <c r="B43" s="395" t="str">
        <f>"Załącznik nr 1 do polisy Nr "&amp;'Polisa OC zawod'!M6</f>
        <v>Załącznik nr 1 do polisy Nr </v>
      </c>
      <c r="C43" s="395"/>
      <c r="D43" s="395"/>
      <c r="E43" s="395"/>
      <c r="F43" s="395"/>
      <c r="G43" s="395"/>
      <c r="H43" s="395"/>
      <c r="I43" s="395"/>
    </row>
    <row r="44" spans="1:10" ht="7.5" customHeight="1">
      <c r="A44" s="10"/>
      <c r="B44" s="10"/>
      <c r="C44" s="10"/>
      <c r="D44" s="10"/>
      <c r="E44" s="10"/>
      <c r="F44" s="10"/>
      <c r="G44" s="10"/>
      <c r="H44" s="10"/>
      <c r="I44" s="88"/>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sheetData>
  <sheetProtection password="E1A4" sheet="1" selectLockedCells="1"/>
  <protectedRanges>
    <protectedRange sqref="I40" name="Str1 podpis PZU"/>
    <protectedRange sqref="B2:I2" name="Str1 Naglowek"/>
    <protectedRange sqref="B29:Q29" name="Str2 Naglowek"/>
  </protectedRanges>
  <mergeCells count="31">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D36:I36"/>
    <mergeCell ref="D37:I37"/>
    <mergeCell ref="D38:I38"/>
    <mergeCell ref="B40:E40"/>
    <mergeCell ref="B41:E41"/>
    <mergeCell ref="B43:I4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9.xml><?xml version="1.0" encoding="utf-8"?>
<worksheet xmlns="http://schemas.openxmlformats.org/spreadsheetml/2006/main" xmlns:r="http://schemas.openxmlformats.org/officeDocument/2006/relationships">
  <dimension ref="A1:Q81"/>
  <sheetViews>
    <sheetView showGridLines="0" showRowColHeaders="0" zoomScalePageLayoutView="0" workbookViewId="0" topLeftCell="A3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51" t="s">
        <v>147</v>
      </c>
      <c r="C2" s="351"/>
      <c r="D2" s="351"/>
      <c r="E2" s="351"/>
      <c r="F2" s="351"/>
      <c r="G2" s="351"/>
      <c r="H2" s="351"/>
      <c r="I2" s="351"/>
      <c r="J2" s="56"/>
    </row>
    <row r="3" spans="1:10" ht="12.75" customHeight="1">
      <c r="A3" s="7"/>
      <c r="B3" s="8"/>
      <c r="C3" s="8"/>
      <c r="D3" s="8"/>
      <c r="E3" s="7"/>
      <c r="F3" s="11"/>
      <c r="G3" s="11"/>
      <c r="H3" s="11"/>
      <c r="I3" s="14"/>
      <c r="J3" s="11"/>
    </row>
    <row r="4" spans="1:10" ht="17.25" customHeight="1">
      <c r="A4" s="12"/>
      <c r="B4" s="400" t="s">
        <v>179</v>
      </c>
      <c r="C4" s="400"/>
      <c r="D4" s="400"/>
      <c r="E4" s="400"/>
      <c r="F4" s="400"/>
      <c r="G4" s="400"/>
      <c r="H4" s="400"/>
      <c r="I4" s="400"/>
      <c r="J4" s="10"/>
    </row>
    <row r="5" spans="1:9" ht="22.5" customHeight="1">
      <c r="A5" s="10"/>
      <c r="B5" s="395" t="s">
        <v>209</v>
      </c>
      <c r="C5" s="395"/>
      <c r="D5" s="395"/>
      <c r="E5" s="395"/>
      <c r="F5" s="86">
        <f>'Polisa OC zawod'!M6</f>
        <v>0</v>
      </c>
      <c r="G5" s="16"/>
      <c r="H5" s="81" t="s">
        <v>146</v>
      </c>
      <c r="I5" s="60">
        <f>'Polisa OC dzial'!J139</f>
        <v>0</v>
      </c>
    </row>
    <row r="6" spans="1:10" ht="7.5" customHeight="1">
      <c r="A6" s="7"/>
      <c r="B6" s="8"/>
      <c r="C6" s="8"/>
      <c r="D6" s="8"/>
      <c r="E6" s="7"/>
      <c r="F6" s="11"/>
      <c r="G6" s="11"/>
      <c r="H6" s="11"/>
      <c r="J6" s="11"/>
    </row>
    <row r="7" spans="1:10" ht="36" customHeight="1">
      <c r="A7" s="10"/>
      <c r="B7" s="480" t="s">
        <v>207</v>
      </c>
      <c r="C7" s="481"/>
      <c r="D7" s="481"/>
      <c r="E7" s="481"/>
      <c r="F7" s="481"/>
      <c r="G7" s="481"/>
      <c r="H7" s="481"/>
      <c r="I7" s="481"/>
      <c r="J7" s="10"/>
    </row>
    <row r="8" spans="1:10" ht="7.5" customHeight="1">
      <c r="A8" s="10"/>
      <c r="B8" s="10"/>
      <c r="C8" s="10"/>
      <c r="D8" s="10"/>
      <c r="E8" s="10"/>
      <c r="F8" s="10"/>
      <c r="G8" s="10"/>
      <c r="H8" s="10"/>
      <c r="I8" s="69"/>
      <c r="J8" s="10"/>
    </row>
    <row r="9" spans="1:10" ht="45" customHeight="1">
      <c r="A9" s="10"/>
      <c r="B9" s="82"/>
      <c r="C9" s="89" t="s">
        <v>5</v>
      </c>
      <c r="D9" s="425" t="s">
        <v>184</v>
      </c>
      <c r="E9" s="425"/>
      <c r="F9" s="425"/>
      <c r="G9" s="425"/>
      <c r="H9" s="425"/>
      <c r="I9" s="425"/>
      <c r="J9" s="10"/>
    </row>
    <row r="10" spans="1:10" ht="12" customHeight="1">
      <c r="A10" s="10"/>
      <c r="B10" s="80"/>
      <c r="C10" s="89" t="s">
        <v>6</v>
      </c>
      <c r="D10" s="425" t="s">
        <v>185</v>
      </c>
      <c r="E10" s="425"/>
      <c r="F10" s="425"/>
      <c r="G10" s="425"/>
      <c r="H10" s="425"/>
      <c r="I10" s="425"/>
      <c r="J10" s="10"/>
    </row>
    <row r="11" spans="1:10" ht="57" customHeight="1">
      <c r="A11" s="10"/>
      <c r="B11" s="80"/>
      <c r="C11" s="89" t="s">
        <v>7</v>
      </c>
      <c r="D11" s="425" t="s">
        <v>186</v>
      </c>
      <c r="E11" s="425"/>
      <c r="F11" s="425"/>
      <c r="G11" s="425"/>
      <c r="H11" s="425"/>
      <c r="I11" s="425"/>
      <c r="J11" s="10"/>
    </row>
    <row r="12" spans="1:10" ht="22.5" customHeight="1">
      <c r="A12" s="10"/>
      <c r="B12" s="80"/>
      <c r="C12" s="89" t="s">
        <v>8</v>
      </c>
      <c r="D12" s="425" t="s">
        <v>187</v>
      </c>
      <c r="E12" s="425"/>
      <c r="F12" s="425"/>
      <c r="G12" s="425"/>
      <c r="H12" s="425"/>
      <c r="I12" s="425"/>
      <c r="J12" s="10"/>
    </row>
    <row r="13" spans="1:10" ht="66.75" customHeight="1">
      <c r="A13" s="10"/>
      <c r="B13" s="80"/>
      <c r="C13" s="89" t="s">
        <v>12</v>
      </c>
      <c r="D13" s="425" t="s">
        <v>188</v>
      </c>
      <c r="E13" s="425"/>
      <c r="F13" s="425"/>
      <c r="G13" s="425"/>
      <c r="H13" s="425"/>
      <c r="I13" s="425"/>
      <c r="J13" s="10"/>
    </row>
    <row r="14" spans="1:10" ht="33.75" customHeight="1">
      <c r="A14" s="10"/>
      <c r="B14" s="80"/>
      <c r="C14" s="89" t="s">
        <v>150</v>
      </c>
      <c r="D14" s="425" t="s">
        <v>189</v>
      </c>
      <c r="E14" s="425"/>
      <c r="F14" s="425"/>
      <c r="G14" s="425"/>
      <c r="H14" s="425"/>
      <c r="I14" s="425"/>
      <c r="J14" s="10"/>
    </row>
    <row r="15" spans="1:10" ht="45" customHeight="1">
      <c r="A15" s="10"/>
      <c r="B15" s="80"/>
      <c r="C15" s="89" t="s">
        <v>190</v>
      </c>
      <c r="D15" s="425" t="s">
        <v>191</v>
      </c>
      <c r="E15" s="425"/>
      <c r="F15" s="425"/>
      <c r="G15" s="425"/>
      <c r="H15" s="425"/>
      <c r="I15" s="425"/>
      <c r="J15" s="10"/>
    </row>
    <row r="16" spans="1:10" ht="22.5" customHeight="1">
      <c r="A16" s="10"/>
      <c r="B16" s="80"/>
      <c r="C16" s="89" t="s">
        <v>192</v>
      </c>
      <c r="D16" s="425" t="s">
        <v>193</v>
      </c>
      <c r="E16" s="425"/>
      <c r="F16" s="425"/>
      <c r="G16" s="425"/>
      <c r="H16" s="425"/>
      <c r="I16" s="425"/>
      <c r="J16" s="10"/>
    </row>
    <row r="17" spans="1:10" ht="33.75" customHeight="1">
      <c r="A17" s="10"/>
      <c r="B17" s="80"/>
      <c r="C17" s="89" t="s">
        <v>194</v>
      </c>
      <c r="D17" s="425" t="s">
        <v>195</v>
      </c>
      <c r="E17" s="425"/>
      <c r="F17" s="425"/>
      <c r="G17" s="425"/>
      <c r="H17" s="425"/>
      <c r="I17" s="425"/>
      <c r="J17" s="10"/>
    </row>
    <row r="18" spans="1:10" ht="22.5" customHeight="1">
      <c r="A18" s="10"/>
      <c r="B18" s="80"/>
      <c r="C18" s="89" t="s">
        <v>196</v>
      </c>
      <c r="D18" s="425" t="s">
        <v>197</v>
      </c>
      <c r="E18" s="425"/>
      <c r="F18" s="425"/>
      <c r="G18" s="425"/>
      <c r="H18" s="425"/>
      <c r="I18" s="425"/>
      <c r="J18" s="10"/>
    </row>
    <row r="19" spans="1:10" ht="23.25" customHeight="1">
      <c r="A19" s="10"/>
      <c r="B19" s="80"/>
      <c r="C19" s="89" t="s">
        <v>198</v>
      </c>
      <c r="D19" s="425" t="s">
        <v>199</v>
      </c>
      <c r="E19" s="425"/>
      <c r="F19" s="425"/>
      <c r="G19" s="425"/>
      <c r="H19" s="425"/>
      <c r="I19" s="425"/>
      <c r="J19" s="10"/>
    </row>
    <row r="20" spans="1:10" ht="12" customHeight="1">
      <c r="A20" s="10"/>
      <c r="B20" s="80"/>
      <c r="C20" s="89" t="s">
        <v>200</v>
      </c>
      <c r="D20" s="425" t="s">
        <v>201</v>
      </c>
      <c r="E20" s="425"/>
      <c r="F20" s="425"/>
      <c r="G20" s="425"/>
      <c r="H20" s="425"/>
      <c r="I20" s="425"/>
      <c r="J20" s="10"/>
    </row>
    <row r="21" spans="1:10" ht="7.5" customHeight="1">
      <c r="A21" s="10"/>
      <c r="B21" s="10"/>
      <c r="C21" s="10"/>
      <c r="D21" s="10"/>
      <c r="E21" s="10"/>
      <c r="F21" s="10"/>
      <c r="G21" s="10"/>
      <c r="H21" s="10"/>
      <c r="I21" s="10"/>
      <c r="J21" s="10"/>
    </row>
    <row r="22" spans="1:10" ht="12.75">
      <c r="A22" s="10"/>
      <c r="B22" s="336" t="s">
        <v>202</v>
      </c>
      <c r="C22" s="336"/>
      <c r="D22" s="336"/>
      <c r="E22" s="336"/>
      <c r="F22" s="336"/>
      <c r="G22" s="336"/>
      <c r="H22" s="336"/>
      <c r="I22" s="336"/>
      <c r="J22" s="10"/>
    </row>
    <row r="23" spans="1:10" ht="7.5" customHeight="1">
      <c r="A23" s="10"/>
      <c r="B23" s="10"/>
      <c r="C23" s="10"/>
      <c r="D23" s="10"/>
      <c r="E23" s="10"/>
      <c r="F23" s="10"/>
      <c r="G23" s="10"/>
      <c r="H23" s="10"/>
      <c r="I23" s="10"/>
      <c r="J23" s="10"/>
    </row>
    <row r="24" spans="1:10" ht="33.75" customHeight="1">
      <c r="A24" s="10"/>
      <c r="B24" s="80"/>
      <c r="C24" s="89" t="s">
        <v>5</v>
      </c>
      <c r="D24" s="425" t="s">
        <v>165</v>
      </c>
      <c r="E24" s="425"/>
      <c r="F24" s="425"/>
      <c r="G24" s="425"/>
      <c r="H24" s="425"/>
      <c r="I24" s="425"/>
      <c r="J24" s="10"/>
    </row>
    <row r="25" spans="1:10" ht="67.5" customHeight="1">
      <c r="A25" s="10"/>
      <c r="B25" s="80"/>
      <c r="C25" s="89" t="s">
        <v>6</v>
      </c>
      <c r="D25" s="425" t="s">
        <v>167</v>
      </c>
      <c r="E25" s="425"/>
      <c r="F25" s="425"/>
      <c r="G25" s="425"/>
      <c r="H25" s="425"/>
      <c r="I25" s="425"/>
      <c r="J25" s="10"/>
    </row>
    <row r="26" spans="1:10" ht="57" customHeight="1">
      <c r="A26" s="10"/>
      <c r="B26" s="80"/>
      <c r="C26" s="89" t="s">
        <v>7</v>
      </c>
      <c r="D26" s="425" t="s">
        <v>168</v>
      </c>
      <c r="E26" s="425"/>
      <c r="F26" s="425"/>
      <c r="G26" s="425"/>
      <c r="H26" s="425"/>
      <c r="I26" s="425"/>
      <c r="J26" s="10"/>
    </row>
    <row r="27" s="10" customFormat="1" ht="7.5" customHeight="1">
      <c r="A27" s="17"/>
    </row>
    <row r="28" s="10" customFormat="1" ht="7.5" customHeight="1">
      <c r="A28" s="17"/>
    </row>
    <row r="29" spans="1:17" s="10" customFormat="1" ht="40.5" customHeight="1">
      <c r="A29" s="15"/>
      <c r="B29" s="351" t="s">
        <v>147</v>
      </c>
      <c r="C29" s="351"/>
      <c r="D29" s="351"/>
      <c r="E29" s="351"/>
      <c r="F29" s="351"/>
      <c r="G29" s="351"/>
      <c r="H29" s="351"/>
      <c r="I29" s="351"/>
      <c r="J29" s="83"/>
      <c r="K29" s="84"/>
      <c r="L29" s="84"/>
      <c r="M29" s="84"/>
      <c r="N29" s="84"/>
      <c r="O29" s="84"/>
      <c r="P29" s="84"/>
      <c r="Q29" s="84"/>
    </row>
    <row r="30" spans="1:10" ht="7.5" customHeight="1">
      <c r="A30" s="10"/>
      <c r="B30" s="10"/>
      <c r="C30" s="10"/>
      <c r="D30" s="10"/>
      <c r="E30" s="10"/>
      <c r="F30" s="10"/>
      <c r="G30" s="10"/>
      <c r="H30" s="10"/>
      <c r="I30" s="10"/>
      <c r="J30" s="10"/>
    </row>
    <row r="31" spans="1:10" ht="123.75" customHeight="1">
      <c r="A31" s="10"/>
      <c r="B31" s="80"/>
      <c r="C31" s="89" t="s">
        <v>8</v>
      </c>
      <c r="D31" s="425" t="s">
        <v>169</v>
      </c>
      <c r="E31" s="425"/>
      <c r="F31" s="425"/>
      <c r="G31" s="425"/>
      <c r="H31" s="425"/>
      <c r="I31" s="425"/>
      <c r="J31" s="10"/>
    </row>
    <row r="32" spans="1:10" ht="7.5" customHeight="1">
      <c r="A32" s="10"/>
      <c r="B32" s="10"/>
      <c r="C32" s="10"/>
      <c r="D32" s="10"/>
      <c r="E32" s="10"/>
      <c r="F32" s="10"/>
      <c r="G32" s="10"/>
      <c r="H32" s="10"/>
      <c r="I32" s="10"/>
      <c r="J32" s="10"/>
    </row>
    <row r="33" spans="1:10" s="62" customFormat="1" ht="12.75">
      <c r="A33" s="61"/>
      <c r="B33" s="336" t="s">
        <v>164</v>
      </c>
      <c r="C33" s="336"/>
      <c r="D33" s="336"/>
      <c r="E33" s="336"/>
      <c r="F33" s="336"/>
      <c r="G33" s="336"/>
      <c r="H33" s="336"/>
      <c r="I33" s="336"/>
      <c r="J33" s="61"/>
    </row>
    <row r="34" spans="1:10" ht="7.5" customHeight="1">
      <c r="A34" s="10"/>
      <c r="B34" s="10"/>
      <c r="C34" s="10"/>
      <c r="D34" s="10"/>
      <c r="E34" s="10"/>
      <c r="F34" s="10"/>
      <c r="G34" s="10"/>
      <c r="H34" s="10"/>
      <c r="I34" s="10"/>
      <c r="J34" s="10"/>
    </row>
    <row r="35" spans="1:10" ht="22.5" customHeight="1">
      <c r="A35" s="10"/>
      <c r="B35" s="429" t="s">
        <v>144</v>
      </c>
      <c r="C35" s="429"/>
      <c r="D35" s="425" t="s">
        <v>145</v>
      </c>
      <c r="E35" s="425"/>
      <c r="F35" s="425"/>
      <c r="G35" s="425"/>
      <c r="H35" s="425"/>
      <c r="I35" s="425"/>
      <c r="J35" s="10"/>
    </row>
    <row r="36" spans="1:10" ht="45" customHeight="1">
      <c r="A36" s="10"/>
      <c r="B36" s="80"/>
      <c r="C36" s="89" t="s">
        <v>5</v>
      </c>
      <c r="D36" s="425" t="s">
        <v>160</v>
      </c>
      <c r="E36" s="425"/>
      <c r="F36" s="425"/>
      <c r="G36" s="425"/>
      <c r="H36" s="425"/>
      <c r="I36" s="425"/>
      <c r="J36" s="10"/>
    </row>
    <row r="37" spans="1:10" ht="45.75" customHeight="1">
      <c r="A37" s="10"/>
      <c r="B37" s="80"/>
      <c r="C37" s="89" t="s">
        <v>6</v>
      </c>
      <c r="D37" s="425" t="s">
        <v>161</v>
      </c>
      <c r="E37" s="425"/>
      <c r="F37" s="425"/>
      <c r="G37" s="425"/>
      <c r="H37" s="425"/>
      <c r="I37" s="425"/>
      <c r="J37" s="10"/>
    </row>
    <row r="38" spans="1:10" ht="22.5" customHeight="1">
      <c r="A38" s="10"/>
      <c r="B38" s="80"/>
      <c r="C38" s="89" t="s">
        <v>7</v>
      </c>
      <c r="D38" s="425" t="s">
        <v>159</v>
      </c>
      <c r="E38" s="425"/>
      <c r="F38" s="425"/>
      <c r="G38" s="425"/>
      <c r="H38" s="425"/>
      <c r="I38" s="425"/>
      <c r="J38" s="10"/>
    </row>
    <row r="39" spans="1:10" ht="7.5" customHeight="1">
      <c r="A39" s="10"/>
      <c r="B39" s="80"/>
      <c r="C39" s="80"/>
      <c r="D39" s="80"/>
      <c r="E39" s="80"/>
      <c r="F39" s="80"/>
      <c r="G39" s="80"/>
      <c r="H39" s="80"/>
      <c r="I39" s="80"/>
      <c r="J39" s="10"/>
    </row>
    <row r="40" spans="1:10" ht="33.75" customHeight="1">
      <c r="A40" s="10"/>
      <c r="B40" s="429" t="s">
        <v>141</v>
      </c>
      <c r="C40" s="429"/>
      <c r="D40" s="425" t="s">
        <v>142</v>
      </c>
      <c r="E40" s="425"/>
      <c r="F40" s="425"/>
      <c r="G40" s="425"/>
      <c r="H40" s="425"/>
      <c r="I40" s="425"/>
      <c r="J40" s="10"/>
    </row>
    <row r="41" spans="1:10" ht="45" customHeight="1">
      <c r="A41" s="10"/>
      <c r="B41" s="80"/>
      <c r="C41" s="89" t="s">
        <v>5</v>
      </c>
      <c r="D41" s="425" t="s">
        <v>143</v>
      </c>
      <c r="E41" s="425"/>
      <c r="F41" s="425"/>
      <c r="G41" s="425"/>
      <c r="H41" s="425"/>
      <c r="I41" s="425"/>
      <c r="J41" s="10"/>
    </row>
    <row r="42" spans="1:10" ht="22.5" customHeight="1">
      <c r="A42" s="10"/>
      <c r="B42" s="80"/>
      <c r="C42" s="89" t="s">
        <v>6</v>
      </c>
      <c r="D42" s="425" t="s">
        <v>140</v>
      </c>
      <c r="E42" s="425"/>
      <c r="F42" s="425"/>
      <c r="G42" s="425"/>
      <c r="H42" s="425"/>
      <c r="I42" s="425"/>
      <c r="J42" s="10"/>
    </row>
    <row r="43" spans="1:10" ht="7.5" customHeight="1">
      <c r="A43" s="10"/>
      <c r="B43" s="10"/>
      <c r="C43" s="10"/>
      <c r="D43" s="10"/>
      <c r="E43" s="10"/>
      <c r="F43" s="10"/>
      <c r="G43" s="10"/>
      <c r="H43" s="10"/>
      <c r="I43" s="10"/>
      <c r="J43" s="10"/>
    </row>
    <row r="44" spans="1:10" ht="52.5" customHeight="1">
      <c r="A44" s="10"/>
      <c r="B44" s="426"/>
      <c r="C44" s="426"/>
      <c r="D44" s="426"/>
      <c r="E44" s="426"/>
      <c r="G44" s="10"/>
      <c r="H44" s="10"/>
      <c r="I44" s="79"/>
      <c r="J44" s="10"/>
    </row>
    <row r="45" spans="1:11" ht="12.75">
      <c r="A45" s="10"/>
      <c r="B45" s="427" t="s">
        <v>106</v>
      </c>
      <c r="C45" s="427"/>
      <c r="D45" s="427"/>
      <c r="E45" s="427"/>
      <c r="F45" s="10"/>
      <c r="G45" s="10"/>
      <c r="H45" s="10"/>
      <c r="I45" s="78" t="s">
        <v>107</v>
      </c>
      <c r="J45" s="53"/>
      <c r="K45" s="53"/>
    </row>
    <row r="46" spans="1:10" ht="7.5" customHeight="1">
      <c r="A46" s="10"/>
      <c r="B46" s="10"/>
      <c r="C46" s="10"/>
      <c r="D46" s="10"/>
      <c r="E46" s="10"/>
      <c r="F46" s="10"/>
      <c r="G46" s="10"/>
      <c r="H46" s="10"/>
      <c r="I46" s="10"/>
      <c r="J46" s="10"/>
    </row>
    <row r="47" spans="1:9" ht="22.5" customHeight="1">
      <c r="A47" s="10"/>
      <c r="B47" s="395" t="str">
        <f>"Załącznik nr 1 do polisy Nr "&amp;'Polisa OC zawod'!M6</f>
        <v>Załącznik nr 1 do polisy Nr </v>
      </c>
      <c r="C47" s="395"/>
      <c r="D47" s="395"/>
      <c r="E47" s="395"/>
      <c r="F47" s="395"/>
      <c r="G47" s="395"/>
      <c r="H47" s="395"/>
      <c r="I47" s="395"/>
    </row>
    <row r="48" spans="1:10" ht="7.5" customHeight="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row r="78" spans="1:10" ht="12.75" hidden="1">
      <c r="A78" s="10"/>
      <c r="B78" s="10"/>
      <c r="C78" s="10"/>
      <c r="D78" s="10"/>
      <c r="E78" s="10"/>
      <c r="F78" s="10"/>
      <c r="G78" s="10"/>
      <c r="H78" s="10"/>
      <c r="I78" s="10"/>
      <c r="J78" s="10"/>
    </row>
    <row r="79" spans="1:10" ht="12.75" hidden="1">
      <c r="A79" s="10"/>
      <c r="B79" s="10"/>
      <c r="C79" s="10"/>
      <c r="D79" s="10"/>
      <c r="E79" s="10"/>
      <c r="F79" s="10"/>
      <c r="G79" s="10"/>
      <c r="H79" s="10"/>
      <c r="I79" s="10"/>
      <c r="J79" s="10"/>
    </row>
    <row r="80" spans="1:10" ht="12.75" hidden="1">
      <c r="A80" s="10"/>
      <c r="B80" s="10"/>
      <c r="C80" s="10"/>
      <c r="D80" s="10"/>
      <c r="E80" s="10"/>
      <c r="F80" s="10"/>
      <c r="G80" s="10"/>
      <c r="H80" s="10"/>
      <c r="I80" s="10"/>
      <c r="J80" s="10"/>
    </row>
    <row r="81" spans="1:10" ht="12.75" hidden="1">
      <c r="A81" s="10"/>
      <c r="B81" s="10"/>
      <c r="C81" s="10"/>
      <c r="D81" s="10"/>
      <c r="E81" s="10"/>
      <c r="F81" s="10"/>
      <c r="G81" s="10"/>
      <c r="H81" s="10"/>
      <c r="I81" s="10"/>
      <c r="J81" s="10"/>
    </row>
  </sheetData>
  <sheetProtection password="E1A4" sheet="1" selectLockedCells="1"/>
  <protectedRanges>
    <protectedRange sqref="I44" name="Str1 podpis PZU"/>
    <protectedRange sqref="B2:I2" name="Str1 Naglowek"/>
    <protectedRange sqref="B29:Q29" name="Str2 Naglowek"/>
  </protectedRanges>
  <mergeCells count="3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B47:I47"/>
    <mergeCell ref="D42:I42"/>
    <mergeCell ref="B44:E44"/>
    <mergeCell ref="B45:E45"/>
    <mergeCell ref="D36:I36"/>
    <mergeCell ref="D37:I37"/>
    <mergeCell ref="D38:I38"/>
    <mergeCell ref="B40:C40"/>
    <mergeCell ref="D40:I40"/>
    <mergeCell ref="D41:I41"/>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majka</cp:lastModifiedBy>
  <cp:lastPrinted>2021-02-11T19:58:25Z</cp:lastPrinted>
  <dcterms:created xsi:type="dcterms:W3CDTF">2010-12-18T20:31:06Z</dcterms:created>
  <dcterms:modified xsi:type="dcterms:W3CDTF">2021-02-11T20:02:46Z</dcterms:modified>
  <cp:category/>
  <cp:version/>
  <cp:contentType/>
  <cp:contentStatus/>
</cp:coreProperties>
</file>